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Nam 2026\GPMB\Đại lộ Hùng vương-sỹ, chén\QĐ phê duyệt PA\"/>
    </mc:Choice>
  </mc:AlternateContent>
  <bookViews>
    <workbookView xWindow="-120" yWindow="-120" windowWidth="29040" windowHeight="15840" tabRatio="596" activeTab="8"/>
  </bookViews>
  <sheets>
    <sheet name="tỷ lệ tổng" sheetId="96" r:id="rId1"/>
    <sheet name="Lê Văn Hải" sheetId="111" r:id="rId2"/>
    <sheet name="Lê Văn Hải (2)" sheetId="116" r:id="rId3"/>
    <sheet name="Nguyễn Thị Chén" sheetId="112" r:id="rId4"/>
    <sheet name="Nguyễn Thị Chén (2)" sheetId="117" r:id="rId5"/>
    <sheet name="Lê Văn Sỹ" sheetId="113" r:id="rId6"/>
    <sheet name="Lê Văn Sỹ (2)" sheetId="118" r:id="rId7"/>
    <sheet name="UBND xã" sheetId="114" r:id="rId8"/>
    <sheet name="UBND xã (2)" sheetId="119" r:id="rId9"/>
    <sheet name="DT" sheetId="115" r:id="rId10"/>
  </sheets>
  <externalReferences>
    <externalReference r:id="rId11"/>
    <externalReference r:id="rId12"/>
    <externalReference r:id="rId13"/>
  </externalReferences>
  <definedNames>
    <definedName name="_xlnm._FilterDatabase" localSheetId="1" hidden="1">'Lê Văn Hải'!$A$8:$P$554</definedName>
    <definedName name="_xlnm._FilterDatabase" localSheetId="2" hidden="1">'Lê Văn Hải (2)'!$A$8:$P$554</definedName>
    <definedName name="_xlnm.Print_Titles" localSheetId="1">'Lê Văn Hải'!$7:$8</definedName>
    <definedName name="_xlnm.Print_Titles" localSheetId="2">'Lê Văn Hải (2)'!$7:$8</definedName>
    <definedName name="_xlnm.Print_Titles" localSheetId="0">'tỷ lệ tổng'!#REF!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119" l="1"/>
  <c r="M13" i="119"/>
  <c r="H13" i="119"/>
  <c r="P13" i="119" s="1"/>
  <c r="O9" i="119"/>
  <c r="M9" i="119"/>
  <c r="H9" i="119"/>
  <c r="P9" i="119" s="1"/>
  <c r="P14" i="119" s="1"/>
  <c r="O15" i="118"/>
  <c r="O16" i="118" s="1"/>
  <c r="M15" i="118"/>
  <c r="I15" i="118"/>
  <c r="H15" i="118"/>
  <c r="P15" i="118" s="1"/>
  <c r="P12" i="118"/>
  <c r="P16" i="118" s="1"/>
  <c r="O12" i="118"/>
  <c r="M12" i="118"/>
  <c r="M16" i="118" s="1"/>
  <c r="I12" i="118"/>
  <c r="I16" i="118" s="1"/>
  <c r="H12" i="118"/>
  <c r="H16" i="118" s="1"/>
  <c r="N8" i="118"/>
  <c r="O8" i="118" s="1"/>
  <c r="M8" i="118"/>
  <c r="I8" i="118"/>
  <c r="H8" i="118"/>
  <c r="P8" i="118" s="1"/>
  <c r="O17" i="117"/>
  <c r="O18" i="117" s="1"/>
  <c r="M17" i="117"/>
  <c r="M18" i="117" s="1"/>
  <c r="I17" i="117"/>
  <c r="I18" i="117" s="1"/>
  <c r="H17" i="117"/>
  <c r="H18" i="117" s="1"/>
  <c r="P14" i="117"/>
  <c r="O14" i="117"/>
  <c r="M14" i="117"/>
  <c r="I14" i="117"/>
  <c r="H14" i="117"/>
  <c r="N10" i="117"/>
  <c r="O10" i="117" s="1"/>
  <c r="M10" i="117"/>
  <c r="I10" i="117"/>
  <c r="H10" i="117"/>
  <c r="O9" i="117"/>
  <c r="P9" i="117" s="1"/>
  <c r="N9" i="117"/>
  <c r="M9" i="117"/>
  <c r="I9" i="117"/>
  <c r="H9" i="117"/>
  <c r="N8" i="117"/>
  <c r="O8" i="117" s="1"/>
  <c r="M8" i="117"/>
  <c r="I8" i="117"/>
  <c r="H8" i="117"/>
  <c r="P8" i="117" s="1"/>
  <c r="O13" i="116"/>
  <c r="M13" i="116"/>
  <c r="I13" i="116"/>
  <c r="H13" i="116"/>
  <c r="P13" i="116" s="1"/>
  <c r="O9" i="116"/>
  <c r="N9" i="116"/>
  <c r="M9" i="116"/>
  <c r="I9" i="116"/>
  <c r="H9" i="116"/>
  <c r="P9" i="116" s="1"/>
  <c r="P17" i="118" l="1"/>
  <c r="P10" i="117"/>
  <c r="P17" i="117"/>
  <c r="P18" i="117" s="1"/>
  <c r="P19" i="117" s="1"/>
  <c r="P14" i="116"/>
  <c r="F5" i="115"/>
  <c r="F4" i="115"/>
  <c r="O13" i="114"/>
  <c r="M13" i="114"/>
  <c r="H13" i="114"/>
  <c r="O9" i="114"/>
  <c r="M9" i="114"/>
  <c r="H9" i="114"/>
  <c r="H12" i="113"/>
  <c r="I12" i="113"/>
  <c r="M12" i="113"/>
  <c r="O12" i="113"/>
  <c r="O15" i="113"/>
  <c r="M15" i="113"/>
  <c r="I15" i="113"/>
  <c r="H15" i="113"/>
  <c r="N8" i="113"/>
  <c r="O8" i="113" s="1"/>
  <c r="M8" i="113"/>
  <c r="I8" i="113"/>
  <c r="H8" i="113"/>
  <c r="N9" i="112"/>
  <c r="O9" i="112" s="1"/>
  <c r="M9" i="112"/>
  <c r="I9" i="112"/>
  <c r="H9" i="112"/>
  <c r="N10" i="112"/>
  <c r="O10" i="112" s="1"/>
  <c r="M10" i="112"/>
  <c r="I10" i="112"/>
  <c r="H10" i="112"/>
  <c r="I17" i="112"/>
  <c r="M17" i="112"/>
  <c r="H17" i="112"/>
  <c r="O17" i="112"/>
  <c r="H13" i="111"/>
  <c r="P13" i="111" s="1"/>
  <c r="I13" i="111"/>
  <c r="M13" i="111"/>
  <c r="O13" i="111"/>
  <c r="P10" i="112" l="1"/>
  <c r="F7" i="115"/>
  <c r="P9" i="114"/>
  <c r="P13" i="114"/>
  <c r="M16" i="113"/>
  <c r="O16" i="113"/>
  <c r="I16" i="113"/>
  <c r="P12" i="113"/>
  <c r="P15" i="113"/>
  <c r="H16" i="113"/>
  <c r="P8" i="113"/>
  <c r="P9" i="112"/>
  <c r="P17" i="112"/>
  <c r="P14" i="114" l="1"/>
  <c r="P16" i="113"/>
  <c r="P17" i="113" s="1"/>
  <c r="O14" i="112" l="1"/>
  <c r="O18" i="112" s="1"/>
  <c r="M14" i="112"/>
  <c r="M18" i="112" s="1"/>
  <c r="I14" i="112"/>
  <c r="I18" i="112" s="1"/>
  <c r="H14" i="112"/>
  <c r="H18" i="112" s="1"/>
  <c r="N8" i="112"/>
  <c r="O8" i="112" s="1"/>
  <c r="M8" i="112"/>
  <c r="I8" i="112"/>
  <c r="H8" i="112"/>
  <c r="P14" i="112" l="1"/>
  <c r="P18" i="112" s="1"/>
  <c r="P19" i="112" s="1"/>
  <c r="P8" i="112"/>
  <c r="N9" i="111"/>
  <c r="O9" i="111" s="1"/>
  <c r="M9" i="111"/>
  <c r="I9" i="111"/>
  <c r="H9" i="111"/>
  <c r="P9" i="111" l="1"/>
  <c r="P14" i="111" s="1"/>
  <c r="X72" i="96" l="1"/>
  <c r="W72" i="96"/>
  <c r="U71" i="96"/>
  <c r="T71" i="96"/>
  <c r="S71" i="96"/>
  <c r="R71" i="96"/>
  <c r="Q71" i="96"/>
  <c r="P71" i="96"/>
  <c r="O71" i="96"/>
  <c r="O72" i="96" s="1"/>
  <c r="N71" i="96"/>
  <c r="N72" i="96" s="1"/>
  <c r="M71" i="96"/>
  <c r="L71" i="96"/>
  <c r="K71" i="96"/>
  <c r="J71" i="96"/>
  <c r="I71" i="96"/>
  <c r="F71" i="96"/>
  <c r="R68" i="96"/>
  <c r="O68" i="96"/>
  <c r="N68" i="96"/>
  <c r="L68" i="96"/>
  <c r="K68" i="96"/>
  <c r="J68" i="96"/>
  <c r="I68" i="96"/>
  <c r="F68" i="96"/>
  <c r="V67" i="96"/>
  <c r="V72" i="96" s="1"/>
  <c r="U67" i="96"/>
  <c r="T67" i="96"/>
  <c r="Q67" i="96"/>
  <c r="P67" i="96"/>
  <c r="O67" i="96"/>
  <c r="N67" i="96"/>
  <c r="L67" i="96"/>
  <c r="K67" i="96"/>
  <c r="J67" i="96"/>
  <c r="I67" i="96"/>
  <c r="M66" i="96"/>
  <c r="H66" i="96"/>
  <c r="G66" i="96"/>
  <c r="F66" i="96"/>
  <c r="M65" i="96"/>
  <c r="H65" i="96"/>
  <c r="G65" i="96"/>
  <c r="F65" i="96" s="1"/>
  <c r="R65" i="96" s="1"/>
  <c r="W65" i="96" s="1"/>
  <c r="X65" i="96" s="1"/>
  <c r="M64" i="96"/>
  <c r="H64" i="96"/>
  <c r="G64" i="96"/>
  <c r="F64" i="96"/>
  <c r="R64" i="96" s="1"/>
  <c r="W64" i="96" s="1"/>
  <c r="X64" i="96" s="1"/>
  <c r="M63" i="96"/>
  <c r="H63" i="96"/>
  <c r="F63" i="96" s="1"/>
  <c r="R63" i="96" s="1"/>
  <c r="W63" i="96" s="1"/>
  <c r="X63" i="96" s="1"/>
  <c r="G63" i="96"/>
  <c r="M62" i="96"/>
  <c r="H62" i="96"/>
  <c r="G62" i="96"/>
  <c r="F62" i="96"/>
  <c r="R62" i="96" s="1"/>
  <c r="W62" i="96" s="1"/>
  <c r="X62" i="96" s="1"/>
  <c r="M61" i="96"/>
  <c r="H61" i="96"/>
  <c r="G61" i="96"/>
  <c r="F61" i="96"/>
  <c r="R61" i="96" s="1"/>
  <c r="W61" i="96" s="1"/>
  <c r="X61" i="96" s="1"/>
  <c r="M60" i="96"/>
  <c r="H60" i="96"/>
  <c r="F60" i="96" s="1"/>
  <c r="R60" i="96" s="1"/>
  <c r="W60" i="96" s="1"/>
  <c r="X60" i="96" s="1"/>
  <c r="G60" i="96"/>
  <c r="M59" i="96"/>
  <c r="H59" i="96"/>
  <c r="G59" i="96"/>
  <c r="F59" i="96"/>
  <c r="R59" i="96" s="1"/>
  <c r="W59" i="96" s="1"/>
  <c r="X59" i="96" s="1"/>
  <c r="M58" i="96"/>
  <c r="H58" i="96"/>
  <c r="G58" i="96"/>
  <c r="F58" i="96" s="1"/>
  <c r="R58" i="96" s="1"/>
  <c r="W58" i="96" s="1"/>
  <c r="X58" i="96" s="1"/>
  <c r="S57" i="96"/>
  <c r="M57" i="96"/>
  <c r="H57" i="96"/>
  <c r="G57" i="96"/>
  <c r="F57" i="96"/>
  <c r="M56" i="96"/>
  <c r="H56" i="96"/>
  <c r="G56" i="96"/>
  <c r="F56" i="96"/>
  <c r="R56" i="96" s="1"/>
  <c r="W56" i="96" s="1"/>
  <c r="X56" i="96" s="1"/>
  <c r="M55" i="96"/>
  <c r="H55" i="96"/>
  <c r="G55" i="96"/>
  <c r="F55" i="96" s="1"/>
  <c r="R55" i="96" s="1"/>
  <c r="W55" i="96" s="1"/>
  <c r="X55" i="96" s="1"/>
  <c r="M54" i="96"/>
  <c r="H54" i="96"/>
  <c r="G54" i="96"/>
  <c r="F54" i="96"/>
  <c r="R54" i="96" s="1"/>
  <c r="W54" i="96" s="1"/>
  <c r="X54" i="96" s="1"/>
  <c r="M53" i="96"/>
  <c r="H53" i="96"/>
  <c r="G53" i="96"/>
  <c r="F53" i="96" s="1"/>
  <c r="R53" i="96" s="1"/>
  <c r="W53" i="96" s="1"/>
  <c r="X53" i="96" s="1"/>
  <c r="M52" i="96"/>
  <c r="H52" i="96"/>
  <c r="G52" i="96"/>
  <c r="F52" i="96" s="1"/>
  <c r="R52" i="96" s="1"/>
  <c r="W52" i="96" s="1"/>
  <c r="X52" i="96" s="1"/>
  <c r="M51" i="96"/>
  <c r="H51" i="96"/>
  <c r="G51" i="96"/>
  <c r="M50" i="96"/>
  <c r="H50" i="96"/>
  <c r="G50" i="96"/>
  <c r="F50" i="96"/>
  <c r="R50" i="96" s="1"/>
  <c r="W50" i="96" s="1"/>
  <c r="X50" i="96" s="1"/>
  <c r="M49" i="96"/>
  <c r="H49" i="96"/>
  <c r="G49" i="96"/>
  <c r="F49" i="96"/>
  <c r="R49" i="96" s="1"/>
  <c r="W49" i="96" s="1"/>
  <c r="X49" i="96" s="1"/>
  <c r="M48" i="96"/>
  <c r="H48" i="96"/>
  <c r="G48" i="96"/>
  <c r="F48" i="96" s="1"/>
  <c r="R48" i="96" s="1"/>
  <c r="W48" i="96" s="1"/>
  <c r="X48" i="96" s="1"/>
  <c r="M47" i="96"/>
  <c r="H47" i="96"/>
  <c r="G47" i="96"/>
  <c r="F47" i="96"/>
  <c r="R47" i="96" s="1"/>
  <c r="W47" i="96" s="1"/>
  <c r="X47" i="96" s="1"/>
  <c r="M46" i="96"/>
  <c r="H46" i="96"/>
  <c r="G46" i="96"/>
  <c r="M45" i="96"/>
  <c r="H45" i="96"/>
  <c r="G45" i="96"/>
  <c r="F45" i="96"/>
  <c r="S44" i="96"/>
  <c r="M44" i="96"/>
  <c r="H44" i="96"/>
  <c r="G44" i="96"/>
  <c r="F44" i="96"/>
  <c r="R44" i="96" s="1"/>
  <c r="W44" i="96" s="1"/>
  <c r="X44" i="96" s="1"/>
  <c r="S43" i="96"/>
  <c r="M43" i="96"/>
  <c r="H43" i="96"/>
  <c r="G43" i="96"/>
  <c r="F43" i="96" s="1"/>
  <c r="R43" i="96" s="1"/>
  <c r="M42" i="96"/>
  <c r="H42" i="96"/>
  <c r="G42" i="96"/>
  <c r="F42" i="96" s="1"/>
  <c r="R42" i="96" s="1"/>
  <c r="W42" i="96" s="1"/>
  <c r="X42" i="96" s="1"/>
  <c r="M41" i="96"/>
  <c r="H41" i="96"/>
  <c r="G41" i="96"/>
  <c r="F41" i="96" s="1"/>
  <c r="R41" i="96" s="1"/>
  <c r="W41" i="96" s="1"/>
  <c r="X41" i="96" s="1"/>
  <c r="M40" i="96"/>
  <c r="H40" i="96"/>
  <c r="G40" i="96"/>
  <c r="F40" i="96"/>
  <c r="R40" i="96" s="1"/>
  <c r="W40" i="96" s="1"/>
  <c r="X40" i="96" s="1"/>
  <c r="M39" i="96"/>
  <c r="H39" i="96"/>
  <c r="G39" i="96"/>
  <c r="F39" i="96" s="1"/>
  <c r="R39" i="96" s="1"/>
  <c r="AA39" i="96" s="1"/>
  <c r="M38" i="96"/>
  <c r="H38" i="96"/>
  <c r="G38" i="96"/>
  <c r="F38" i="96"/>
  <c r="R38" i="96" s="1"/>
  <c r="W38" i="96" s="1"/>
  <c r="X38" i="96" s="1"/>
  <c r="M37" i="96"/>
  <c r="H37" i="96"/>
  <c r="G37" i="96"/>
  <c r="F37" i="96" s="1"/>
  <c r="R37" i="96" s="1"/>
  <c r="W37" i="96" s="1"/>
  <c r="X37" i="96" s="1"/>
  <c r="M36" i="96"/>
  <c r="H36" i="96"/>
  <c r="G36" i="96"/>
  <c r="F36" i="96" s="1"/>
  <c r="R36" i="96" s="1"/>
  <c r="W36" i="96" s="1"/>
  <c r="X36" i="96" s="1"/>
  <c r="M35" i="96"/>
  <c r="H35" i="96"/>
  <c r="G35" i="96"/>
  <c r="F35" i="96"/>
  <c r="R35" i="96" s="1"/>
  <c r="W35" i="96" s="1"/>
  <c r="X35" i="96" s="1"/>
  <c r="M34" i="96"/>
  <c r="H34" i="96"/>
  <c r="G34" i="96"/>
  <c r="F34" i="96" s="1"/>
  <c r="M33" i="96"/>
  <c r="H33" i="96"/>
  <c r="G33" i="96"/>
  <c r="F33" i="96" s="1"/>
  <c r="R33" i="96" s="1"/>
  <c r="W33" i="96" s="1"/>
  <c r="X33" i="96" s="1"/>
  <c r="M32" i="96"/>
  <c r="H32" i="96"/>
  <c r="G32" i="96"/>
  <c r="F32" i="96"/>
  <c r="R32" i="96" s="1"/>
  <c r="W32" i="96" s="1"/>
  <c r="X32" i="96" s="1"/>
  <c r="M31" i="96"/>
  <c r="H31" i="96"/>
  <c r="G31" i="96"/>
  <c r="F31" i="96" s="1"/>
  <c r="R31" i="96" s="1"/>
  <c r="W31" i="96" s="1"/>
  <c r="X31" i="96" s="1"/>
  <c r="S30" i="96"/>
  <c r="M30" i="96"/>
  <c r="H30" i="96"/>
  <c r="G30" i="96"/>
  <c r="F30" i="96" s="1"/>
  <c r="R30" i="96" s="1"/>
  <c r="W30" i="96" s="1"/>
  <c r="X30" i="96" s="1"/>
  <c r="S29" i="96"/>
  <c r="M29" i="96"/>
  <c r="H29" i="96"/>
  <c r="G29" i="96"/>
  <c r="F29" i="96"/>
  <c r="R29" i="96" s="1"/>
  <c r="M28" i="96"/>
  <c r="H28" i="96"/>
  <c r="G28" i="96"/>
  <c r="F28" i="96" s="1"/>
  <c r="R28" i="96" s="1"/>
  <c r="W28" i="96" s="1"/>
  <c r="X28" i="96" s="1"/>
  <c r="S27" i="96"/>
  <c r="M27" i="96"/>
  <c r="H27" i="96"/>
  <c r="G27" i="96"/>
  <c r="F27" i="96"/>
  <c r="R27" i="96" s="1"/>
  <c r="S26" i="96"/>
  <c r="M26" i="96"/>
  <c r="H26" i="96"/>
  <c r="G26" i="96"/>
  <c r="F26" i="96" s="1"/>
  <c r="R26" i="96" s="1"/>
  <c r="M25" i="96"/>
  <c r="H25" i="96"/>
  <c r="F25" i="96" s="1"/>
  <c r="R25" i="96" s="1"/>
  <c r="W25" i="96" s="1"/>
  <c r="X25" i="96" s="1"/>
  <c r="G25" i="96"/>
  <c r="M24" i="96"/>
  <c r="H24" i="96"/>
  <c r="G24" i="96"/>
  <c r="F24" i="96"/>
  <c r="R24" i="96" s="1"/>
  <c r="W24" i="96" s="1"/>
  <c r="X24" i="96" s="1"/>
  <c r="M23" i="96"/>
  <c r="H23" i="96"/>
  <c r="G23" i="96"/>
  <c r="F23" i="96"/>
  <c r="R23" i="96" s="1"/>
  <c r="W23" i="96" s="1"/>
  <c r="X23" i="96" s="1"/>
  <c r="M22" i="96"/>
  <c r="H22" i="96"/>
  <c r="G22" i="96"/>
  <c r="F22" i="96" s="1"/>
  <c r="R22" i="96" s="1"/>
  <c r="W22" i="96" s="1"/>
  <c r="X22" i="96" s="1"/>
  <c r="M21" i="96"/>
  <c r="H21" i="96"/>
  <c r="G21" i="96"/>
  <c r="M20" i="96"/>
  <c r="H20" i="96"/>
  <c r="G20" i="96"/>
  <c r="F20" i="96"/>
  <c r="R20" i="96" s="1"/>
  <c r="W20" i="96" s="1"/>
  <c r="X20" i="96" s="1"/>
  <c r="M19" i="96"/>
  <c r="H19" i="96"/>
  <c r="G19" i="96"/>
  <c r="F19" i="96" s="1"/>
  <c r="R19" i="96" s="1"/>
  <c r="W19" i="96" s="1"/>
  <c r="X19" i="96" s="1"/>
  <c r="M18" i="96"/>
  <c r="H18" i="96"/>
  <c r="G18" i="96"/>
  <c r="F18" i="96"/>
  <c r="R18" i="96" s="1"/>
  <c r="W18" i="96" s="1"/>
  <c r="X18" i="96" s="1"/>
  <c r="M17" i="96"/>
  <c r="H17" i="96"/>
  <c r="G17" i="96"/>
  <c r="F17" i="96"/>
  <c r="R17" i="96" s="1"/>
  <c r="W17" i="96" s="1"/>
  <c r="X17" i="96" s="1"/>
  <c r="M16" i="96"/>
  <c r="H16" i="96"/>
  <c r="G16" i="96"/>
  <c r="F16" i="96" s="1"/>
  <c r="M15" i="96"/>
  <c r="H15" i="96"/>
  <c r="G15" i="96"/>
  <c r="F15" i="96"/>
  <c r="R15" i="96" s="1"/>
  <c r="W15" i="96" s="1"/>
  <c r="X15" i="96" s="1"/>
  <c r="M14" i="96"/>
  <c r="H14" i="96"/>
  <c r="G14" i="96"/>
  <c r="F14" i="96" s="1"/>
  <c r="R14" i="96" s="1"/>
  <c r="W14" i="96" s="1"/>
  <c r="X14" i="96" s="1"/>
  <c r="M13" i="96"/>
  <c r="H13" i="96"/>
  <c r="G13" i="96"/>
  <c r="F13" i="96" s="1"/>
  <c r="R13" i="96" s="1"/>
  <c r="W13" i="96" s="1"/>
  <c r="X13" i="96" s="1"/>
  <c r="M12" i="96"/>
  <c r="H12" i="96"/>
  <c r="G12" i="96"/>
  <c r="F12" i="96"/>
  <c r="R12" i="96" s="1"/>
  <c r="W12" i="96" s="1"/>
  <c r="X12" i="96" s="1"/>
  <c r="M11" i="96"/>
  <c r="H11" i="96"/>
  <c r="G11" i="96"/>
  <c r="M10" i="96"/>
  <c r="H10" i="96"/>
  <c r="G10" i="96"/>
  <c r="F10" i="96"/>
  <c r="R10" i="96" s="1"/>
  <c r="W10" i="96" s="1"/>
  <c r="X10" i="96" s="1"/>
  <c r="M9" i="96"/>
  <c r="H9" i="96"/>
  <c r="G9" i="96"/>
  <c r="M8" i="96"/>
  <c r="H8" i="96"/>
  <c r="G8" i="96"/>
  <c r="F8" i="96"/>
  <c r="R8" i="96" s="1"/>
  <c r="W8" i="96" s="1"/>
  <c r="X8" i="96" s="1"/>
  <c r="M7" i="96"/>
  <c r="H7" i="96"/>
  <c r="G7" i="96"/>
  <c r="F7" i="96" s="1"/>
  <c r="R34" i="96" l="1"/>
  <c r="W34" i="96" s="1"/>
  <c r="X34" i="96" s="1"/>
  <c r="F51" i="96"/>
  <c r="O69" i="96"/>
  <c r="F21" i="96"/>
  <c r="R21" i="96" s="1"/>
  <c r="W21" i="96" s="1"/>
  <c r="X21" i="96" s="1"/>
  <c r="R45" i="96"/>
  <c r="W45" i="96" s="1"/>
  <c r="X45" i="96" s="1"/>
  <c r="R57" i="96"/>
  <c r="W57" i="96" s="1"/>
  <c r="X57" i="96" s="1"/>
  <c r="R66" i="96"/>
  <c r="W66" i="96" s="1"/>
  <c r="X66" i="96" s="1"/>
  <c r="F46" i="96"/>
  <c r="R46" i="96" s="1"/>
  <c r="W46" i="96" s="1"/>
  <c r="X46" i="96" s="1"/>
  <c r="N69" i="96"/>
  <c r="R16" i="96"/>
  <c r="W16" i="96" s="1"/>
  <c r="X16" i="96" s="1"/>
  <c r="W27" i="96"/>
  <c r="X27" i="96" s="1"/>
  <c r="R51" i="96"/>
  <c r="W51" i="96" s="1"/>
  <c r="X51" i="96" s="1"/>
  <c r="I72" i="96"/>
  <c r="T72" i="96"/>
  <c r="K72" i="96"/>
  <c r="L72" i="96"/>
  <c r="J72" i="96"/>
  <c r="U72" i="96"/>
  <c r="W43" i="96"/>
  <c r="X43" i="96" s="1"/>
  <c r="P72" i="96"/>
  <c r="P69" i="96"/>
  <c r="F9" i="96"/>
  <c r="R9" i="96" s="1"/>
  <c r="G67" i="96"/>
  <c r="G69" i="96" s="1"/>
  <c r="Q72" i="96"/>
  <c r="Q69" i="96"/>
  <c r="H67" i="96"/>
  <c r="H69" i="96" s="1"/>
  <c r="M67" i="96"/>
  <c r="R7" i="96"/>
  <c r="S67" i="96"/>
  <c r="S72" i="96" s="1"/>
  <c r="W26" i="96"/>
  <c r="X26" i="96" s="1"/>
  <c r="W29" i="96"/>
  <c r="X29" i="96" s="1"/>
  <c r="F11" i="96"/>
  <c r="R11" i="96" s="1"/>
  <c r="AC67" i="96"/>
  <c r="I69" i="96"/>
  <c r="J69" i="96"/>
  <c r="K69" i="96"/>
  <c r="L69" i="96"/>
  <c r="F67" i="96" l="1"/>
  <c r="R67" i="96"/>
  <c r="W7" i="96"/>
  <c r="X7" i="96" s="1"/>
  <c r="F69" i="96"/>
  <c r="F72" i="96"/>
  <c r="M69" i="96"/>
  <c r="M72" i="96"/>
  <c r="W11" i="96"/>
  <c r="X11" i="96" s="1"/>
  <c r="AA11" i="96"/>
  <c r="R72" i="96" l="1"/>
  <c r="R69" i="96"/>
</calcChain>
</file>

<file path=xl/sharedStrings.xml><?xml version="1.0" encoding="utf-8"?>
<sst xmlns="http://schemas.openxmlformats.org/spreadsheetml/2006/main" count="672" uniqueCount="178">
  <si>
    <t>Số thửa</t>
  </si>
  <si>
    <t>Ghi chú</t>
  </si>
  <si>
    <t>DT đất NN hiện đang sử dụng (m2)</t>
  </si>
  <si>
    <t>Tổng</t>
  </si>
  <si>
    <t>Họ và tên</t>
  </si>
  <si>
    <t>CN</t>
  </si>
  <si>
    <t>Nhận CN</t>
  </si>
  <si>
    <t>Quy đổi (HS 4,0)</t>
  </si>
  <si>
    <t>Quy đổi (HS 2,0)</t>
  </si>
  <si>
    <t>Ao quy đổi</t>
  </si>
  <si>
    <t>Vườn quy đổi</t>
  </si>
  <si>
    <t>DT</t>
  </si>
  <si>
    <t xml:space="preserve">DT </t>
  </si>
  <si>
    <t>Tổng DT giao theo QĐ 652,948</t>
  </si>
  <si>
    <t>DT đã TH các DA trước</t>
  </si>
  <si>
    <t>Đóng góp NTM</t>
  </si>
  <si>
    <t>Loại đất</t>
  </si>
  <si>
    <t>TBĐ</t>
  </si>
  <si>
    <t>TT</t>
  </si>
  <si>
    <t>Khẩu 948</t>
  </si>
  <si>
    <t>LUC</t>
  </si>
  <si>
    <t>Nhân khẩu hỗ trợ gạo</t>
  </si>
  <si>
    <t>Tỷ lệ thu hồi</t>
  </si>
  <si>
    <t>Số tháng hỗ trợ gạo</t>
  </si>
  <si>
    <t>BẢNG THỐNG KÊ DIỆN TÍCH THU HỒI, TỶ LỆ THU HỒI, SỐ KHẨU NN GIAO RUỘNG, SỐ KHẨU NN HIỆN CÓ</t>
  </si>
  <si>
    <t>Diện tích thu hồi</t>
  </si>
  <si>
    <t>Khẩu 652</t>
  </si>
  <si>
    <t>Khẩu lúa (182,0m2/khẩu)</t>
  </si>
  <si>
    <t>DT phải trừ
(m2)</t>
  </si>
  <si>
    <t>Diện tích 652</t>
  </si>
  <si>
    <t>Diện tích 948</t>
  </si>
  <si>
    <t>TRƯỞNG THÔN</t>
  </si>
  <si>
    <t>CÔNG CHỨC TƯ PHÁP XÃ</t>
  </si>
  <si>
    <t>CÔNG CHỨC ĐỊA CHÍNH XÃ</t>
  </si>
  <si>
    <t>CÔNG AN XÃ</t>
  </si>
  <si>
    <t>TM. ỦY BAN NHÂN DÂN XÃ</t>
  </si>
  <si>
    <t>Số TT</t>
  </si>
  <si>
    <t>Diện tích thu hồi (m2)</t>
  </si>
  <si>
    <t>Cơ chế hỗ trợ khác, cơ chế thưởng</t>
  </si>
  <si>
    <t>Số khẩu 
NN được hỗ trợ
(khẩu)</t>
  </si>
  <si>
    <t>Tỷ lệ thu hồi (%)</t>
  </si>
  <si>
    <t>Số tháng hỗ trợ</t>
  </si>
  <si>
    <t>Thành tiền</t>
  </si>
  <si>
    <t>Số tờ bản đồ</t>
  </si>
  <si>
    <t>Lương Văn Mạnh, Nguyễn Thị Lan</t>
  </si>
  <si>
    <t>Tạ Thị Thái</t>
  </si>
  <si>
    <t>Tạ Quang Hợp, Tô Thị Nguyên</t>
  </si>
  <si>
    <t>Tạ Duy Khương, Trần Thị Mai</t>
  </si>
  <si>
    <t>Tạ Hùng Vương, Nguyễn Thị Bích</t>
  </si>
  <si>
    <t>Nguyễn Văn Vinh, Nguyễn Thị Nguyên</t>
  </si>
  <si>
    <t>Nguyễn Thị Lựu</t>
  </si>
  <si>
    <t>Tạ Thị Ngát</t>
  </si>
  <si>
    <t>Phạm Văn Thứ, Trần Thị Cúc</t>
  </si>
  <si>
    <t>Lê Văn Chiến, Bùi Thị Bưởi</t>
  </si>
  <si>
    <t>Lê Thị Tuyết</t>
  </si>
  <si>
    <t>Phạm Thị Hiền, Tạ Thị Ngát</t>
  </si>
  <si>
    <t>Tô Thị Hợp</t>
  </si>
  <si>
    <t>Chuyển con trai Tạ Văn Dương 231,0 m2</t>
  </si>
  <si>
    <t>Phạm Thị Hằng, Nguyễn Cao Thuấn</t>
  </si>
  <si>
    <t>Đã thu hồi 392,0 m2</t>
  </si>
  <si>
    <t>Mai Thế Long</t>
  </si>
  <si>
    <t>Lê Văn Chiều, Phạm Thị Liễu</t>
  </si>
  <si>
    <t>Đầu tư xây dựng dự án đường Hùng Vương (đoạn từ cầu qua kênh Cổ rồng đến đường ĐH 33)</t>
  </si>
  <si>
    <t>Địa điểm xã Tây Giang, huyện Tiền Hải, tỉnh Thái Bình</t>
  </si>
  <si>
    <t>(Kèm theo phương án số 19a/PA-TTPTQĐ ngày 23 tháng 6  năm 2025 của Trung tâm Phát triển quỹ đất huyện)</t>
  </si>
  <si>
    <t>Đã thu hồi 845,0 m2</t>
  </si>
  <si>
    <t>Lê Thị Phương, Nguyễn Duy Đông, Nguyễn Duy Phong</t>
  </si>
  <si>
    <t>Đã thu hồi 341,7m2</t>
  </si>
  <si>
    <t>Đã thu hồi 168,7m2: (168,7+501,9)=32,3</t>
  </si>
  <si>
    <t>Đã thu hồi 411,5m2</t>
  </si>
  <si>
    <t>Tạ Văn Báu, Phạm Thị Nguyên, Nguyễn Thị Quy, Tạ Thị Quý, Tạ Thị Ly, Tạ Thị Lý</t>
  </si>
  <si>
    <t>Đã thu hồi 30,8 m2</t>
  </si>
  <si>
    <t>Lê Thị Vui, Tạ Văn Dương, Tạ Đình Đông, Tạ Thị Hoài</t>
  </si>
  <si>
    <t>Tạ Duy Khương, Tạ Ngọc Chiều, Tạ Thị Thúy, Tạ Thị Sợi</t>
  </si>
  <si>
    <t>Tạ Văn Tiệp, Tạ Văn Long, Trần Thị Ngát, Tạ Văn Sơn, Tạ Văn Việt</t>
  </si>
  <si>
    <t>Tạ Thị Lan Anh, Tạ Xuân Thủy, Tạ Kim Bài, Tạ Thị Như</t>
  </si>
  <si>
    <t>Tạ Xuân Tuế, Tạ Thị Loan, Tạ Thị Lý</t>
  </si>
  <si>
    <t>Tạ Văn Sóc, Tạ Thị Nhuận, Tạ Văn Hiện, Tạ Thị Sáu, Chu Thị Tuyết, Tạ Thị Thúy, Tạ Văn Minh.</t>
  </si>
  <si>
    <t>Đã thu hồi 20,8 m2</t>
  </si>
  <si>
    <t>Tạ Thị Hiền, Tạ Hùng Vỹ, Tạ Thị Hoài, Tạ Thị Huẫn, Tạ Thị Hà</t>
  </si>
  <si>
    <t>Tạ Minh Đức, Hồ Thị Hường</t>
  </si>
  <si>
    <t>Trần Quang Thanh, Trần Thị Điệp, Trần Thị Kim Dung, Trần Thị Hòa</t>
  </si>
  <si>
    <t>Phan Văn Dũng, Phan Thị Thanh Trâm</t>
  </si>
  <si>
    <t>Trần Văn Hùng, Nguyễn Thị Thoa</t>
  </si>
  <si>
    <t>Tạ Xuân Tâm, Trần Thị Thảo, Tạ Xuân Tú, Tạ Văn Tuấn</t>
  </si>
  <si>
    <t>157+158</t>
  </si>
  <si>
    <t>Trần Văn Đức, Tạ Thị Huẫn, Trần Văn Phúc, Trần Thị Nga, Trần Văn Hùng, Trần Văn Dũng, Trần Thị Nụ</t>
  </si>
  <si>
    <t>158+159</t>
  </si>
  <si>
    <t xml:space="preserve"> Trương Thị Mai, Trương Thị Mơ,  Trương Văn Giang, Trương Văn Tiền</t>
  </si>
  <si>
    <t>Phạm Thị Huệ, Phạm Thị Mai, Phạm Thị Hoa, Phạm Thị Hòa</t>
  </si>
  <si>
    <t>163+164</t>
  </si>
  <si>
    <t>Tô Văn Hải, Lê Thị Hương</t>
  </si>
  <si>
    <t>164+165</t>
  </si>
  <si>
    <t>Trần Thị Thúy Minh, Tạ Thúy Hường, Tạ Thị Mít, Tạ Văn Hưng, Tạ Văn Hoàng</t>
  </si>
  <si>
    <t>Tạ Văn Long, Đỗ Thị Hường</t>
  </si>
  <si>
    <t>Tạ Văn Lộc, Tạ Thị Nguyệt, Tạ Văn Lợi, Tạ Thị Thái</t>
  </si>
  <si>
    <t>đã thu hồi 19,4 m2</t>
  </si>
  <si>
    <t>Tạ Xuân Tuệ, Hà Thị Nhung</t>
  </si>
  <si>
    <t>đã thu hồi 355,6 m2</t>
  </si>
  <si>
    <t>Tạ Xuân Thiệm, Chu Thị Dần</t>
  </si>
  <si>
    <t>Tạ Văn Kim, Tạ Quang Tuân, Tạ Thị Thắm, Tạ Thị Tươi</t>
  </si>
  <si>
    <t>Trần Thị Chi, Tạ Thị Thủy, Tạ Văn Thịnh, Tạ Thị Tươi, Tạ Thị Thắm, Tạ Văn Đức, Tạ Văn Thái</t>
  </si>
  <si>
    <t>Nguyễn Thị Chén, Tạ Thị Oanh, Tạ Xuân Khiêm, Tạ Văn Anh, Tạ Đình Kiên</t>
  </si>
  <si>
    <t>311+340</t>
  </si>
  <si>
    <t>Lê Văn Hải, Nguyễn Thị Hiền</t>
  </si>
  <si>
    <t>338+339+340</t>
  </si>
  <si>
    <t>Lê Văn Sỹ, Phạm Thị Hảo</t>
  </si>
  <si>
    <t>Tạ Xuân Thảo, Tạ Xuân Hùng</t>
  </si>
  <si>
    <t>Phạm Thị Linh, Lê Hải Tiến, Lê Tuấn Anh</t>
  </si>
  <si>
    <t>Phạm Huy Phương, Phạm Thị Hồng, Phạm Văn Thanh, Phạm Thanh Xuân, Phạm Khắc Thuấn, Phạm Thị Loan, Phạm Thị Tuơi</t>
  </si>
  <si>
    <t>Đỗ Ngọc Hải, Vũ Thị Mai, Đỗ Thị Thanh, Đỗ Thị Thúy Hằng, Đỗ Văn Hiệp, Đỗ Văn Hà, Đỗ Văn Thao, Đỗ Văn Thủy, Đỗ Thị Mai</t>
  </si>
  <si>
    <t>Lê Văn Hồng, Lê Thị Lụa, Lê Thị Gấm, Lê Thị Liễu, Lê Văn Nho, Lê Văn Lê</t>
  </si>
  <si>
    <t>Phạm Thị Hin, Lê Văn Phương, Lê Thị Phượng, Lê Thị Roan</t>
  </si>
  <si>
    <t>Đã thu hồi 819,0 m2</t>
  </si>
  <si>
    <t>Tô Tùng Lâm, Tô Văn Dũng, Hoàng Thị Khanh, Tô Hoàng Diệp</t>
  </si>
  <si>
    <t>Đã thu hồi 37,3 m2</t>
  </si>
  <si>
    <t>Lê Văn Tiền, Vũ Thị Xa</t>
  </si>
  <si>
    <t>101+344</t>
  </si>
  <si>
    <t>Tạ Văn An, Phạm Thị Lan</t>
  </si>
  <si>
    <t xml:space="preserve">Đã thu hồi  277,0 m2 </t>
  </si>
  <si>
    <t>Phạm Thị Na, Lê Thị Hà, Lê Thanh Hải</t>
  </si>
  <si>
    <t>Lê Văn Toàn, Đào Thị Duyên</t>
  </si>
  <si>
    <t>Vũ Thị Hằng, Vũ Thị Hạnh, Vũ Thị Lệ, Vũ Mạnh Cường</t>
  </si>
  <si>
    <t>Vũ Thị Huệ, Phạm Thị Minh Huế, Phạm Văn Minh</t>
  </si>
  <si>
    <t xml:space="preserve">Đã thu hồi  109,8 m2 </t>
  </si>
  <si>
    <t>Tạ Xuân Thành, Vũ Thị Sửu</t>
  </si>
  <si>
    <t>Phạm Thị Thục, Tô Thị Nguyệt, Tô Ngọc Quỳnh, Tô Thị Thi</t>
  </si>
  <si>
    <t>Tạ Thị Liên, Tạ Thị Miền, Tạ Thị Miến, Tạ Văn Chung, Tạ Thị Mỳ, Tạ Văn Kiên</t>
  </si>
  <si>
    <t>TRUNG TÂM PT QUỸ ĐẤT</t>
  </si>
  <si>
    <t>Bồi thường, HT đất nông nghiệp thu hồi vĩnh viễn (75.000đ/m2)</t>
  </si>
  <si>
    <t>HT đào tạo chuyển đổi nghề và tìm kiếm việc làm (75.000đ/m2*3,0 lần = 225.000đ/m2)</t>
  </si>
  <si>
    <t>HT ổn định đời sống và sản xuất (Số khẩu * 30kg gạo/khẩu*17.000đ/kg*số tháng)</t>
  </si>
  <si>
    <t>Địa điểm: Thôn Đoài, xã Ái Quốc, tỉnh Hưng Yên</t>
  </si>
  <si>
    <t>Cộng</t>
  </si>
  <si>
    <t>STT</t>
  </si>
  <si>
    <t>Tổng cộng</t>
  </si>
  <si>
    <t>ĐẦU TƯ XÂY DỰNG ĐƯỜNG HÙNG VƯƠNG (ĐOẠN TỪ CẦU QUA KÊNH CỔ RỒNG ĐẾN ĐƯỜNG ĐH 33)</t>
  </si>
  <si>
    <t>Diện tích thưởng (m2)</t>
  </si>
  <si>
    <t>Tiền bồi thường, hỗ trợ</t>
  </si>
  <si>
    <t>Bồi thường, HT đất nông nghiệp thu hồi vĩnh viễn (50.000đ/m2)</t>
  </si>
  <si>
    <t>HT đào tạo chuyển đổi nghề và tìm kiếm việc làm (50.000đ/m2*3,5 lần = 175.000đ/m2)</t>
  </si>
  <si>
    <t>HT ổn định đời sống và sản xuất (Số khẩu * 30kg gạo/khẩu*17.500đ/kg*số tháng)</t>
  </si>
  <si>
    <t>I. Giá trị bồi thường, hỗ trợ tại Quyết định số 5694/QĐ-UBND ngày 25/6/2025 của UBND huyện Tiền Hải</t>
  </si>
  <si>
    <t>II. Giá trị bồi thường, hỗ trợ theo phương án điều chỉnh, bổ sung</t>
  </si>
  <si>
    <t>Chênh lệch giữa giá trị bồi thường, hỗ trợ đã phê duyệt với giá trị bồi thường hỗ trợ điều chỉnh bổ sung</t>
  </si>
  <si>
    <t xml:space="preserve"> PHỤ LỤC GIÁ TRỊ BỒI THƯỜNG, HỖ TRỢ, GIẢI PHÓNG MẶT BẰNG HỘ ÔNG LÊ VĂN HẢI KHI THỰC HIỆN DỰ ÁN</t>
  </si>
  <si>
    <t xml:space="preserve"> PHỤ LỤC GIÁ TRỊ BỒI THƯỜNG, HỖ TRỢ, GIẢI PHÓNG MẶT BẰNG HỘ BÀ NGUYỄN THỊ CHÉN KHI THỰC HIỆN DỰ ÁN</t>
  </si>
  <si>
    <t>Nội dung</t>
  </si>
  <si>
    <t>Thu hồi diện tích ảnh hưởng (ngoài QH)</t>
  </si>
  <si>
    <t>A</t>
  </si>
  <si>
    <t>B</t>
  </si>
  <si>
    <t>C</t>
  </si>
  <si>
    <t>a</t>
  </si>
  <si>
    <t>b</t>
  </si>
  <si>
    <t>Chênh lệch giữa giá trị bồi thường, hỗ trợ đã phê duyệt với giá trị bồi thường hỗ trợ điều chỉnh bổ sung (đối với thửa 340)</t>
  </si>
  <si>
    <t xml:space="preserve"> PHỤ LỤC GIÁ TRỊ BỒI THƯỜNG, HỖ TRỢ, GIẢI PHÓNG MẶT BẰNG HỘ ÔNG LÊ VĂN SỸ KHI THỰC HIỆN DỰ ÁN</t>
  </si>
  <si>
    <t>Giữ nguyên diện tích 626,8m2 tại thửa 338</t>
  </si>
  <si>
    <t>Điều chỉnh diện tích từ hộ ông Lê Văn Hải 125,6m2 tại thửa 338 và 360m2 tại thửa 339 + diện tích 37,5m2 của UBND xã thửa 340 sang + diện tích thu hồi ảnh hưởng 258,6m2 tại thửa 338 (tổng 781,7m2)</t>
  </si>
  <si>
    <t>Điều chỉnh diện tích từ hộ bà Nguyễn Thị Chén 468,6m2 tại thửa 340 và 17m2 của UBND xã tại thửa 340 sang + 173,2m2 của ông Hải tại thửa 340 (tổng 658,8m2)</t>
  </si>
  <si>
    <t>Điều chỉnh diện tích 54,1m2 tại thửa 340 của UBND xã sang</t>
  </si>
  <si>
    <t>UBND xã Tây Giang</t>
  </si>
  <si>
    <t>126+495</t>
  </si>
  <si>
    <t>(Kèm theo Thông báo số 01/TB-TTĐ ngày 15/7/2026 của Tổ thẩm định phòng KT xã Ái Quốc)</t>
  </si>
  <si>
    <t>Nội dung chi</t>
  </si>
  <si>
    <t>Đơn vị tính</t>
  </si>
  <si>
    <t>Số lượng</t>
  </si>
  <si>
    <t>Đơn giá (đồng)</t>
  </si>
  <si>
    <t>Thành tiền (đồng)</t>
  </si>
  <si>
    <t>ngày công</t>
  </si>
  <si>
    <t>Chi phô tô tài liệu</t>
  </si>
  <si>
    <t>Điều chỉnh giảm giá trị bồi thường, hỗ trợ GPMB diện tích 108,6m2 đối với thửa 340 của UBND xã</t>
  </si>
  <si>
    <t>Giá trị bồi thường, hỗ trợ tại Quyết định số 5694/QĐ-UBND còn lại</t>
  </si>
  <si>
    <t>PHỤ LỤC DỰ TOÁN
Kinh phí tổ chức thực hiện bồi thường, hỗ trợ GPMB phương án
điều chỉnh, bổ sung thực hiện dự án: Đường Hùng Vương (đoạn từ cầu qua kênh cổ Rồng đến đường ĐH.33);
Địa điểm: xã Ái Quốc, tỉnh Hưng Yên</t>
  </si>
  <si>
    <t>Chi lập, công khai, thẩm định, phê duyệt phương án bồi thường, hỗ trợ từ khâu tính toán, xác định mức bồi thường, hỗ trợ</t>
  </si>
  <si>
    <t>Chi phục vụ việc hướng dẫn thực hiện, giải quyết những vướng mắc trong tổ chức thực hiện phương án bồi thường, hỗ trợ đã được cơ quan nhà nước có thẩm quyền phê duyệt</t>
  </si>
  <si>
    <t>(Kèm theo Quyết định số 1011/QĐ-UBND ngày 18/8/2026 của Ủy ban nhân dân xã Ái Quốc)</t>
  </si>
  <si>
    <t xml:space="preserve"> PHỤ LỤC GIÁ TRỊ BỒI THƯỜNG, HỖ TRỢ, GIẢI PHÓNG MẶT BẰNG ĐỐI VỚI UBND XÃ TÂY GIANG KHI THỰC HIỆN DỰ ÁN</t>
  </si>
  <si>
    <t>(Kèm theo Báo cáo số 118a/BC-PKT ngày 06/8/2026 của Phòng Kinh tế xã Ái Quốc)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</si>
</sst>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_(* #,##0.00_);_(* \(#,##0.00\);_(* &quot;-&quot;??_);_(@_)"/>
    <numFmt numFmtId="165" formatCode="_-* #,##0.00_-;\-* #,##0.00_-;_-* &quot;-&quot;??_-;_-@_-"/>
    <numFmt numFmtId="166" formatCode="0.0"/>
    <numFmt numFmtId="167" formatCode="_(* #,##0_);_(* \(#,##0\);_(* &quot;-&quot;??_);_(@_)"/>
    <numFmt numFmtId="168" formatCode="#,##0.0"/>
  </numFmts>
  <fonts count="44" x14ac:knownFonts="1">
    <font>
      <sz val="10"/>
      <name val="Arial"/>
    </font>
    <font>
      <sz val="10"/>
      <name val="Arial"/>
      <family val="2"/>
    </font>
    <font>
      <sz val="10"/>
      <name val="Arial"/>
      <family val="2"/>
    </font>
    <font>
      <b/>
      <sz val="14"/>
      <name val="Times New Roman"/>
      <family val="1"/>
    </font>
    <font>
      <sz val="8"/>
      <name val="Times New Roman"/>
      <family val="1"/>
    </font>
    <font>
      <sz val="14"/>
      <name val="Times New Roman"/>
      <family val="1"/>
    </font>
    <font>
      <i/>
      <sz val="14"/>
      <name val="Times New Roman"/>
      <family val="1"/>
    </font>
    <font>
      <b/>
      <sz val="7"/>
      <name val="Times New Roman"/>
      <family val="1"/>
    </font>
    <font>
      <b/>
      <sz val="8"/>
      <name val="Times New Roman"/>
      <family val="1"/>
    </font>
    <font>
      <sz val="11"/>
      <color theme="1"/>
      <name val="Calibri"/>
      <family val="2"/>
      <charset val="163"/>
      <scheme val="minor"/>
    </font>
    <font>
      <sz val="7"/>
      <name val="Times New Roman"/>
      <family val="1"/>
    </font>
    <font>
      <sz val="8"/>
      <name val="Arial"/>
      <family val="2"/>
    </font>
    <font>
      <sz val="10"/>
      <name val="Arial"/>
      <family val="2"/>
    </font>
    <font>
      <b/>
      <sz val="7"/>
      <name val="Times New Roman"/>
      <family val="1"/>
      <charset val="163"/>
    </font>
    <font>
      <sz val="7"/>
      <name val="Times New Roman"/>
      <family val="1"/>
      <charset val="163"/>
    </font>
    <font>
      <sz val="7"/>
      <name val="Arial"/>
      <family val="2"/>
    </font>
    <font>
      <b/>
      <sz val="13"/>
      <name val="Times New Roman"/>
      <family val="1"/>
    </font>
    <font>
      <sz val="14"/>
      <color theme="1"/>
      <name val="Times New Roman"/>
      <family val="1"/>
    </font>
    <font>
      <sz val="12"/>
      <color theme="1"/>
      <name val=".VnTime"/>
      <family val="2"/>
    </font>
    <font>
      <sz val="10"/>
      <color theme="0"/>
      <name val="Arial"/>
      <family val="2"/>
    </font>
    <font>
      <sz val="8"/>
      <color theme="0"/>
      <name val="Arial"/>
      <family val="2"/>
    </font>
    <font>
      <i/>
      <sz val="12"/>
      <name val="Times New Roman"/>
      <family val="1"/>
    </font>
    <font>
      <sz val="8"/>
      <color theme="0"/>
      <name val="Times New Roman"/>
      <family val="1"/>
    </font>
    <font>
      <b/>
      <sz val="7"/>
      <color theme="0"/>
      <name val="Times New Roman"/>
      <family val="1"/>
    </font>
    <font>
      <sz val="8"/>
      <color theme="0"/>
      <name val=".VnTime"/>
      <family val="2"/>
    </font>
    <font>
      <sz val="14"/>
      <color theme="0"/>
      <name val="Times New Roman"/>
      <family val="1"/>
    </font>
    <font>
      <sz val="11"/>
      <color theme="0"/>
      <name val="Times New Roman"/>
      <family val="1"/>
    </font>
    <font>
      <sz val="12"/>
      <color theme="0"/>
      <name val=".VnTime"/>
      <family val="2"/>
    </font>
    <font>
      <sz val="12"/>
      <name val="Arial"/>
      <family val="2"/>
    </font>
    <font>
      <sz val="8"/>
      <color rgb="FFFF0000"/>
      <name val="Times New Roman"/>
      <family val="1"/>
    </font>
    <font>
      <b/>
      <sz val="8"/>
      <name val="Arial"/>
      <family val="2"/>
    </font>
    <font>
      <sz val="12"/>
      <name val="Arial"/>
      <family val="2"/>
      <charset val="163"/>
    </font>
    <font>
      <b/>
      <sz val="7"/>
      <color rgb="FFFF0000"/>
      <name val="Times New Roman"/>
      <family val="1"/>
    </font>
    <font>
      <sz val="9"/>
      <name val="Times New Roman"/>
      <family val="1"/>
    </font>
    <font>
      <b/>
      <sz val="9"/>
      <name val="Times New Roman"/>
      <family val="1"/>
    </font>
    <font>
      <b/>
      <sz val="14"/>
      <color theme="1"/>
      <name val="Times New Roman"/>
      <family val="1"/>
    </font>
    <font>
      <sz val="14"/>
      <color theme="1"/>
      <name val=".VnTime"/>
      <family val="2"/>
    </font>
    <font>
      <i/>
      <sz val="14"/>
      <color theme="1"/>
      <name val="Times New Roman"/>
      <family val="1"/>
    </font>
    <font>
      <b/>
      <sz val="13"/>
      <color theme="1"/>
      <name val="Times New Roman"/>
      <family val="1"/>
    </font>
    <font>
      <sz val="12"/>
      <color theme="1"/>
      <name val="Times New Roman"/>
      <family val="1"/>
    </font>
    <font>
      <b/>
      <sz val="12"/>
      <color theme="1"/>
      <name val=".VnTime"/>
      <family val="2"/>
    </font>
    <font>
      <sz val="13"/>
      <color theme="1"/>
      <name val="Times New Roman"/>
      <family val="1"/>
    </font>
    <font>
      <i/>
      <sz val="12"/>
      <color theme="1"/>
      <name val="Times New Roman"/>
      <family val="1"/>
    </font>
    <font>
      <i/>
      <sz val="13"/>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6">
    <xf numFmtId="0" fontId="0" fillId="0" borderId="0"/>
    <xf numFmtId="164" fontId="1" fillId="0" borderId="0" applyFont="0" applyFill="0" applyBorder="0" applyAlignment="0" applyProtection="0"/>
    <xf numFmtId="0" fontId="9" fillId="0" borderId="0"/>
    <xf numFmtId="0" fontId="2" fillId="0" borderId="0"/>
    <xf numFmtId="43" fontId="1" fillId="0" borderId="0" applyFont="0" applyFill="0" applyBorder="0" applyAlignment="0" applyProtection="0"/>
    <xf numFmtId="165" fontId="12" fillId="0" borderId="0" applyFont="0" applyFill="0" applyBorder="0" applyAlignment="0" applyProtection="0"/>
  </cellStyleXfs>
  <cellXfs count="203">
    <xf numFmtId="0" fontId="0" fillId="0" borderId="0" xfId="0"/>
    <xf numFmtId="0" fontId="10" fillId="0" borderId="0" xfId="0" applyFont="1" applyAlignment="1">
      <alignment vertical="center"/>
    </xf>
    <xf numFmtId="166" fontId="10" fillId="0" borderId="2" xfId="1" applyNumberFormat="1" applyFont="1" applyFill="1" applyBorder="1" applyAlignment="1">
      <alignment horizontal="right" vertical="center" wrapText="1"/>
    </xf>
    <xf numFmtId="0" fontId="0" fillId="0" borderId="0" xfId="0" applyAlignment="1">
      <alignment horizontal="left"/>
    </xf>
    <xf numFmtId="166" fontId="10" fillId="0" borderId="2" xfId="0" applyNumberFormat="1" applyFont="1" applyBorder="1" applyAlignment="1">
      <alignment horizontal="left" vertical="center" wrapText="1"/>
    </xf>
    <xf numFmtId="166" fontId="7" fillId="0" borderId="2" xfId="0" applyNumberFormat="1" applyFont="1" applyBorder="1" applyAlignment="1">
      <alignment horizontal="right" vertical="center" wrapText="1"/>
    </xf>
    <xf numFmtId="0" fontId="7" fillId="0" borderId="2" xfId="0" quotePrefix="1" applyFont="1" applyBorder="1" applyAlignment="1">
      <alignment horizontal="left" vertical="center"/>
    </xf>
    <xf numFmtId="0" fontId="7" fillId="0" borderId="0" xfId="0" applyFont="1" applyAlignment="1">
      <alignment vertical="center"/>
    </xf>
    <xf numFmtId="0" fontId="5" fillId="0" borderId="0" xfId="0" applyFont="1"/>
    <xf numFmtId="0" fontId="10" fillId="0" borderId="0" xfId="0" applyFont="1" applyAlignment="1">
      <alignment horizontal="center" vertical="center"/>
    </xf>
    <xf numFmtId="2" fontId="13" fillId="0" borderId="2" xfId="1" applyNumberFormat="1" applyFont="1" applyFill="1" applyBorder="1" applyAlignment="1">
      <alignment horizontal="center" vertical="center" wrapText="1"/>
    </xf>
    <xf numFmtId="166" fontId="14" fillId="0" borderId="2" xfId="1" applyNumberFormat="1" applyFont="1" applyFill="1" applyBorder="1" applyAlignment="1">
      <alignment horizontal="right" vertical="center" wrapText="1"/>
    </xf>
    <xf numFmtId="0" fontId="10" fillId="0" borderId="2" xfId="0" applyFont="1" applyBorder="1" applyAlignment="1">
      <alignment horizontal="left" vertical="center" wrapText="1"/>
    </xf>
    <xf numFmtId="166" fontId="10" fillId="0" borderId="2" xfId="0" applyNumberFormat="1" applyFont="1" applyBorder="1" applyAlignment="1">
      <alignment horizontal="center" vertical="center" wrapText="1"/>
    </xf>
    <xf numFmtId="2" fontId="10" fillId="0" borderId="2" xfId="0" applyNumberFormat="1" applyFont="1" applyBorder="1" applyAlignment="1">
      <alignment horizontal="left" vertical="center" wrapText="1"/>
    </xf>
    <xf numFmtId="167" fontId="7" fillId="0" borderId="2" xfId="1" applyNumberFormat="1" applyFont="1" applyFill="1" applyBorder="1" applyAlignment="1">
      <alignment horizontal="center" vertical="center" wrapText="1"/>
    </xf>
    <xf numFmtId="2" fontId="7" fillId="0" borderId="2" xfId="1" applyNumberFormat="1" applyFont="1" applyFill="1" applyBorder="1" applyAlignment="1">
      <alignment horizontal="center" vertical="center" wrapText="1"/>
    </xf>
    <xf numFmtId="1" fontId="10" fillId="0" borderId="2" xfId="0" applyNumberFormat="1" applyFont="1" applyBorder="1" applyAlignment="1">
      <alignment horizontal="center" vertical="center" wrapText="1"/>
    </xf>
    <xf numFmtId="166" fontId="10" fillId="0" borderId="2" xfId="0" applyNumberFormat="1" applyFont="1" applyBorder="1" applyAlignment="1">
      <alignment horizontal="right" vertical="center" wrapText="1"/>
    </xf>
    <xf numFmtId="166" fontId="4" fillId="0" borderId="2" xfId="0" applyNumberFormat="1" applyFont="1" applyBorder="1" applyAlignment="1">
      <alignment horizontal="right" vertical="center" wrapText="1"/>
    </xf>
    <xf numFmtId="166" fontId="4" fillId="0" borderId="2" xfId="0" applyNumberFormat="1" applyFont="1" applyBorder="1" applyAlignment="1">
      <alignment horizontal="center" vertical="center" wrapText="1"/>
    </xf>
    <xf numFmtId="0" fontId="10" fillId="0" borderId="2" xfId="0" applyFont="1" applyBorder="1" applyAlignment="1">
      <alignment horizontal="center" vertical="center"/>
    </xf>
    <xf numFmtId="166" fontId="10" fillId="0" borderId="2" xfId="0" applyNumberFormat="1" applyFont="1" applyBorder="1" applyAlignment="1">
      <alignment horizontal="right" vertical="center"/>
    </xf>
    <xf numFmtId="0" fontId="0" fillId="0" borderId="0" xfId="0" applyAlignment="1">
      <alignment horizontal="center"/>
    </xf>
    <xf numFmtId="0" fontId="0" fillId="0" borderId="0" xfId="0" applyAlignment="1">
      <alignment horizontal="right"/>
    </xf>
    <xf numFmtId="0" fontId="15" fillId="0" borderId="0" xfId="0" applyFont="1" applyAlignment="1">
      <alignment horizontal="right"/>
    </xf>
    <xf numFmtId="166" fontId="0" fillId="0" borderId="0" xfId="0" applyNumberFormat="1" applyAlignment="1">
      <alignment horizontal="center"/>
    </xf>
    <xf numFmtId="0" fontId="3" fillId="0" borderId="0" xfId="0" applyFont="1" applyAlignment="1">
      <alignment vertical="center" wrapText="1"/>
    </xf>
    <xf numFmtId="0" fontId="6" fillId="0" borderId="0" xfId="0" applyFont="1" applyAlignment="1">
      <alignment vertical="center"/>
    </xf>
    <xf numFmtId="166" fontId="5" fillId="0" borderId="0" xfId="0" applyNumberFormat="1" applyFont="1"/>
    <xf numFmtId="166" fontId="10" fillId="0" borderId="0" xfId="0" applyNumberFormat="1" applyFont="1" applyAlignment="1">
      <alignment horizontal="center" vertical="center"/>
    </xf>
    <xf numFmtId="166" fontId="7" fillId="0" borderId="0" xfId="0" applyNumberFormat="1" applyFont="1" applyAlignment="1">
      <alignment vertical="center"/>
    </xf>
    <xf numFmtId="166" fontId="0" fillId="0" borderId="0" xfId="0" applyNumberFormat="1"/>
    <xf numFmtId="1" fontId="7" fillId="0" borderId="2" xfId="0" applyNumberFormat="1" applyFont="1" applyBorder="1" applyAlignment="1">
      <alignment horizontal="right" vertical="center" wrapText="1"/>
    </xf>
    <xf numFmtId="1" fontId="0" fillId="0" borderId="0" xfId="0" applyNumberFormat="1" applyAlignment="1">
      <alignment horizontal="right"/>
    </xf>
    <xf numFmtId="0" fontId="5" fillId="0" borderId="0" xfId="0" applyFont="1" applyAlignment="1">
      <alignment horizontal="center" vertical="center"/>
    </xf>
    <xf numFmtId="0" fontId="0" fillId="0" borderId="0" xfId="0" applyAlignment="1">
      <alignment horizontal="center" vertical="center"/>
    </xf>
    <xf numFmtId="0" fontId="17" fillId="0" borderId="0" xfId="0" applyFont="1" applyAlignment="1">
      <alignment vertical="center" wrapText="1"/>
    </xf>
    <xf numFmtId="0" fontId="18" fillId="0" borderId="0" xfId="0" applyFont="1" applyAlignment="1">
      <alignment horizontal="center"/>
    </xf>
    <xf numFmtId="166" fontId="17" fillId="0" borderId="0" xfId="0" applyNumberFormat="1" applyFont="1" applyAlignment="1">
      <alignment vertical="center" wrapText="1"/>
    </xf>
    <xf numFmtId="0" fontId="18" fillId="0" borderId="0" xfId="0" applyFont="1"/>
    <xf numFmtId="0" fontId="19" fillId="0" borderId="0" xfId="0" applyFont="1"/>
    <xf numFmtId="0" fontId="20" fillId="0" borderId="0" xfId="0" applyFont="1"/>
    <xf numFmtId="166" fontId="10" fillId="0" borderId="0" xfId="0" applyNumberFormat="1" applyFont="1" applyAlignment="1">
      <alignment vertical="center" wrapText="1"/>
    </xf>
    <xf numFmtId="168" fontId="7" fillId="0" borderId="2" xfId="0" applyNumberFormat="1" applyFont="1" applyBorder="1" applyAlignment="1">
      <alignment horizontal="right" vertical="center" wrapText="1"/>
    </xf>
    <xf numFmtId="168" fontId="10" fillId="0" borderId="0" xfId="0" applyNumberFormat="1" applyFont="1" applyAlignment="1">
      <alignment vertical="center"/>
    </xf>
    <xf numFmtId="3" fontId="10" fillId="0" borderId="2" xfId="0" applyNumberFormat="1" applyFont="1" applyBorder="1" applyAlignment="1">
      <alignment horizontal="center" vertical="center" wrapText="1"/>
    </xf>
    <xf numFmtId="3" fontId="7" fillId="0" borderId="2" xfId="0" applyNumberFormat="1" applyFont="1" applyBorder="1" applyAlignment="1">
      <alignment horizontal="right" vertical="center" wrapText="1"/>
    </xf>
    <xf numFmtId="3" fontId="0" fillId="0" borderId="0" xfId="0" applyNumberFormat="1" applyAlignment="1">
      <alignment horizontal="center"/>
    </xf>
    <xf numFmtId="3" fontId="15" fillId="0" borderId="0" xfId="0" applyNumberFormat="1" applyFont="1" applyAlignment="1">
      <alignment horizontal="center" vertical="center"/>
    </xf>
    <xf numFmtId="0" fontId="22" fillId="0" borderId="0" xfId="0" applyFont="1" applyAlignment="1">
      <alignment horizontal="center" vertical="center" wrapText="1"/>
    </xf>
    <xf numFmtId="168" fontId="23" fillId="0" borderId="0" xfId="0" applyNumberFormat="1" applyFont="1" applyAlignment="1">
      <alignment horizontal="right" vertical="center" wrapText="1"/>
    </xf>
    <xf numFmtId="3" fontId="23" fillId="0" borderId="0" xfId="0" applyNumberFormat="1" applyFont="1" applyAlignment="1">
      <alignment horizontal="right" vertical="center" wrapText="1"/>
    </xf>
    <xf numFmtId="166" fontId="23" fillId="0" borderId="0" xfId="0" applyNumberFormat="1" applyFont="1" applyAlignment="1">
      <alignment horizontal="right" vertical="center" wrapText="1"/>
    </xf>
    <xf numFmtId="1" fontId="23" fillId="0" borderId="0" xfId="0" applyNumberFormat="1" applyFont="1" applyAlignment="1">
      <alignment horizontal="right" vertical="center" wrapText="1"/>
    </xf>
    <xf numFmtId="0" fontId="24" fillId="2" borderId="0" xfId="0" applyFont="1" applyFill="1" applyAlignment="1">
      <alignment horizontal="center"/>
    </xf>
    <xf numFmtId="166" fontId="22" fillId="0" borderId="0" xfId="0" applyNumberFormat="1" applyFont="1" applyAlignment="1">
      <alignment horizontal="right" vertical="center" wrapText="1"/>
    </xf>
    <xf numFmtId="168" fontId="22" fillId="0" borderId="0" xfId="0" applyNumberFormat="1" applyFont="1" applyAlignment="1">
      <alignment horizontal="right"/>
    </xf>
    <xf numFmtId="0" fontId="24" fillId="0" borderId="0" xfId="0" applyFont="1" applyAlignment="1">
      <alignment horizontal="center"/>
    </xf>
    <xf numFmtId="0" fontId="24" fillId="0" borderId="0" xfId="0" applyFont="1"/>
    <xf numFmtId="0" fontId="24" fillId="2" borderId="0" xfId="0" applyFont="1" applyFill="1" applyAlignment="1">
      <alignment horizontal="left"/>
    </xf>
    <xf numFmtId="0" fontId="25" fillId="0" borderId="0" xfId="0" applyFont="1" applyAlignment="1">
      <alignment horizontal="center" vertical="center" wrapText="1"/>
    </xf>
    <xf numFmtId="0" fontId="26" fillId="0" borderId="0" xfId="0" applyFont="1" applyAlignment="1">
      <alignment horizontal="center" vertical="center" wrapText="1"/>
    </xf>
    <xf numFmtId="168"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166" fontId="22" fillId="0" borderId="0" xfId="0" applyNumberFormat="1" applyFont="1" applyAlignment="1">
      <alignment horizontal="center" vertical="center" wrapText="1"/>
    </xf>
    <xf numFmtId="1" fontId="22" fillId="0" borderId="0" xfId="0" applyNumberFormat="1" applyFont="1" applyAlignment="1">
      <alignment horizontal="center" vertical="center" wrapText="1"/>
    </xf>
    <xf numFmtId="0" fontId="27" fillId="2" borderId="0" xfId="0" applyFont="1" applyFill="1" applyAlignment="1">
      <alignment horizontal="center"/>
    </xf>
    <xf numFmtId="166" fontId="25" fillId="0" borderId="0" xfId="0" applyNumberFormat="1" applyFont="1" applyAlignment="1">
      <alignment horizontal="right" vertical="center" wrapText="1"/>
    </xf>
    <xf numFmtId="168" fontId="25" fillId="0" borderId="0" xfId="0" applyNumberFormat="1" applyFont="1" applyAlignment="1">
      <alignment horizontal="right"/>
    </xf>
    <xf numFmtId="0" fontId="27" fillId="0" borderId="0" xfId="0" applyFont="1" applyAlignment="1">
      <alignment horizontal="center"/>
    </xf>
    <xf numFmtId="0" fontId="27" fillId="0" borderId="0" xfId="0" applyFont="1"/>
    <xf numFmtId="0" fontId="27" fillId="2" borderId="0" xfId="0" applyFont="1" applyFill="1" applyAlignment="1">
      <alignment horizontal="left"/>
    </xf>
    <xf numFmtId="168" fontId="10" fillId="0" borderId="2" xfId="0" applyNumberFormat="1" applyFont="1" applyBorder="1" applyAlignment="1">
      <alignment vertical="center" wrapText="1"/>
    </xf>
    <xf numFmtId="3" fontId="8" fillId="0" borderId="2" xfId="1" applyNumberFormat="1"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166" fontId="8" fillId="0" borderId="2" xfId="1" applyNumberFormat="1" applyFont="1" applyFill="1" applyBorder="1" applyAlignment="1">
      <alignment horizontal="center" vertical="center" wrapText="1"/>
    </xf>
    <xf numFmtId="2" fontId="8" fillId="0" borderId="2" xfId="1" applyNumberFormat="1" applyFont="1" applyFill="1" applyBorder="1" applyAlignment="1">
      <alignment horizontal="center" vertical="center" wrapText="1"/>
    </xf>
    <xf numFmtId="166" fontId="28" fillId="0" borderId="0" xfId="1" applyNumberFormat="1" applyFont="1" applyFill="1" applyBorder="1" applyAlignment="1">
      <alignment horizontal="center" vertical="center"/>
    </xf>
    <xf numFmtId="3" fontId="32" fillId="0" borderId="0" xfId="0" applyNumberFormat="1" applyFont="1" applyAlignment="1">
      <alignment horizontal="right" vertical="center" wrapText="1"/>
    </xf>
    <xf numFmtId="3" fontId="7" fillId="0" borderId="0" xfId="0" applyNumberFormat="1" applyFont="1" applyAlignment="1">
      <alignment vertical="center"/>
    </xf>
    <xf numFmtId="0" fontId="28" fillId="0" borderId="0" xfId="0" applyFont="1"/>
    <xf numFmtId="0" fontId="4" fillId="0" borderId="0" xfId="0" applyFont="1" applyAlignment="1">
      <alignment horizontal="center" vertical="center"/>
    </xf>
    <xf numFmtId="0" fontId="30" fillId="0" borderId="0" xfId="0" applyFont="1"/>
    <xf numFmtId="1" fontId="28" fillId="0" borderId="0" xfId="0" applyNumberFormat="1" applyFont="1" applyAlignment="1">
      <alignment horizontal="center"/>
    </xf>
    <xf numFmtId="0" fontId="31" fillId="0" borderId="0" xfId="0" applyFont="1" applyAlignment="1">
      <alignment horizontal="left" wrapText="1"/>
    </xf>
    <xf numFmtId="0" fontId="28" fillId="0" borderId="0" xfId="0" applyFont="1" applyAlignment="1">
      <alignment horizontal="left"/>
    </xf>
    <xf numFmtId="0" fontId="28" fillId="0" borderId="0" xfId="0" applyFont="1" applyAlignment="1">
      <alignment horizontal="right"/>
    </xf>
    <xf numFmtId="3" fontId="28" fillId="0" borderId="0" xfId="0" applyNumberFormat="1" applyFont="1" applyAlignment="1">
      <alignment horizontal="right" vertical="center"/>
    </xf>
    <xf numFmtId="1" fontId="28" fillId="0" borderId="0" xfId="0" applyNumberFormat="1" applyFont="1" applyAlignment="1">
      <alignment horizontal="center" vertical="center"/>
    </xf>
    <xf numFmtId="0" fontId="28" fillId="0" borderId="0" xfId="0" applyFont="1" applyAlignment="1">
      <alignment horizontal="right" vertical="center"/>
    </xf>
    <xf numFmtId="0" fontId="29" fillId="0" borderId="0" xfId="0" applyFont="1" applyAlignment="1">
      <alignment horizontal="center" vertical="center"/>
    </xf>
    <xf numFmtId="0" fontId="22" fillId="0" borderId="0" xfId="0" applyFont="1" applyAlignment="1">
      <alignment horizontal="left"/>
    </xf>
    <xf numFmtId="0" fontId="22" fillId="0" borderId="0" xfId="0" applyFont="1" applyAlignment="1">
      <alignment horizontal="right"/>
    </xf>
    <xf numFmtId="0" fontId="22" fillId="0" borderId="0" xfId="0" applyFont="1" applyAlignment="1">
      <alignment horizontal="center"/>
    </xf>
    <xf numFmtId="0" fontId="22" fillId="0" borderId="0" xfId="0" applyFont="1"/>
    <xf numFmtId="0" fontId="29" fillId="0" borderId="0" xfId="0" applyFont="1" applyAlignment="1">
      <alignment horizontal="right"/>
    </xf>
    <xf numFmtId="3" fontId="29" fillId="0" borderId="0" xfId="0" applyNumberFormat="1" applyFont="1" applyAlignment="1">
      <alignment horizontal="center"/>
    </xf>
    <xf numFmtId="3" fontId="29" fillId="0" borderId="0" xfId="0" applyNumberFormat="1" applyFont="1" applyAlignment="1">
      <alignment horizontal="center" vertical="center"/>
    </xf>
    <xf numFmtId="166" fontId="29" fillId="0" borderId="0" xfId="0" applyNumberFormat="1" applyFont="1" applyAlignment="1">
      <alignment horizontal="center"/>
    </xf>
    <xf numFmtId="1" fontId="29" fillId="0" borderId="0" xfId="0" applyNumberFormat="1" applyFont="1" applyAlignment="1">
      <alignment horizontal="right"/>
    </xf>
    <xf numFmtId="0" fontId="29" fillId="0" borderId="0" xfId="0" applyFont="1" applyAlignment="1">
      <alignment horizontal="left"/>
    </xf>
    <xf numFmtId="166" fontId="29" fillId="0" borderId="0" xfId="0" applyNumberFormat="1" applyFont="1"/>
    <xf numFmtId="0" fontId="29" fillId="0" borderId="0" xfId="0" applyFont="1"/>
    <xf numFmtId="166" fontId="22" fillId="0" borderId="0" xfId="0" applyNumberFormat="1" applyFont="1" applyAlignment="1">
      <alignment horizontal="right"/>
    </xf>
    <xf numFmtId="3" fontId="34" fillId="0" borderId="2" xfId="0" applyNumberFormat="1" applyFont="1" applyBorder="1" applyAlignment="1">
      <alignment horizontal="right" vertical="center"/>
    </xf>
    <xf numFmtId="0" fontId="33" fillId="3" borderId="2" xfId="0" applyFont="1" applyFill="1" applyBorder="1" applyAlignment="1">
      <alignment horizontal="center" vertical="center"/>
    </xf>
    <xf numFmtId="2" fontId="33" fillId="3" borderId="2" xfId="0" applyNumberFormat="1" applyFont="1" applyFill="1" applyBorder="1" applyAlignment="1">
      <alignment horizontal="left" vertical="center" wrapText="1"/>
    </xf>
    <xf numFmtId="1" fontId="33" fillId="3" borderId="2" xfId="0" applyNumberFormat="1" applyFont="1" applyFill="1" applyBorder="1" applyAlignment="1">
      <alignment horizontal="center" vertical="center" wrapText="1"/>
    </xf>
    <xf numFmtId="168" fontId="33" fillId="3" borderId="2" xfId="0" applyNumberFormat="1" applyFont="1" applyFill="1" applyBorder="1" applyAlignment="1">
      <alignment horizontal="right" vertical="center" wrapText="1"/>
    </xf>
    <xf numFmtId="3" fontId="33" fillId="3" borderId="2" xfId="0" applyNumberFormat="1" applyFont="1" applyFill="1" applyBorder="1" applyAlignment="1">
      <alignment horizontal="right" vertical="center"/>
    </xf>
    <xf numFmtId="3" fontId="33" fillId="3" borderId="2" xfId="0" applyNumberFormat="1" applyFont="1" applyFill="1" applyBorder="1" applyAlignment="1">
      <alignment horizontal="center" vertical="center"/>
    </xf>
    <xf numFmtId="166" fontId="33" fillId="3" borderId="2" xfId="0" applyNumberFormat="1" applyFont="1" applyFill="1" applyBorder="1" applyAlignment="1">
      <alignment horizontal="center" vertical="center" wrapText="1"/>
    </xf>
    <xf numFmtId="3" fontId="33" fillId="3" borderId="2" xfId="0" applyNumberFormat="1" applyFont="1" applyFill="1" applyBorder="1" applyAlignment="1">
      <alignment horizontal="center" vertical="center" wrapText="1"/>
    </xf>
    <xf numFmtId="3" fontId="33" fillId="3" borderId="2" xfId="0" applyNumberFormat="1" applyFont="1" applyFill="1" applyBorder="1" applyAlignment="1">
      <alignment horizontal="right" vertical="center" wrapText="1"/>
    </xf>
    <xf numFmtId="166" fontId="33" fillId="3" borderId="2" xfId="0" applyNumberFormat="1" applyFont="1" applyFill="1" applyBorder="1" applyAlignment="1">
      <alignment horizontal="right" vertical="center" wrapText="1"/>
    </xf>
    <xf numFmtId="0" fontId="11" fillId="3" borderId="0" xfId="0" applyFont="1" applyFill="1"/>
    <xf numFmtId="1" fontId="8" fillId="0" borderId="4" xfId="1" applyNumberFormat="1" applyFont="1" applyFill="1" applyBorder="1" applyAlignment="1">
      <alignment horizontal="center" vertical="center" wrapText="1"/>
    </xf>
    <xf numFmtId="3" fontId="8" fillId="0" borderId="2" xfId="1" applyNumberFormat="1" applyFont="1" applyFill="1" applyBorder="1" applyAlignment="1">
      <alignment horizontal="center" vertical="center" wrapText="1"/>
    </xf>
    <xf numFmtId="2" fontId="8" fillId="0" borderId="2" xfId="1" applyNumberFormat="1"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21" fillId="0" borderId="1" xfId="0" applyFont="1" applyBorder="1" applyAlignment="1">
      <alignment horizontal="center" vertical="top" wrapText="1"/>
    </xf>
    <xf numFmtId="1" fontId="8" fillId="0" borderId="4" xfId="1" applyNumberFormat="1" applyFont="1" applyFill="1" applyBorder="1" applyAlignment="1">
      <alignment horizontal="center" vertical="center" wrapText="1"/>
    </xf>
    <xf numFmtId="0" fontId="21" fillId="0" borderId="0" xfId="0" applyFont="1" applyBorder="1" applyAlignment="1">
      <alignment horizontal="center" vertical="top" wrapText="1"/>
    </xf>
    <xf numFmtId="0" fontId="33" fillId="3" borderId="5" xfId="0" applyFont="1" applyFill="1" applyBorder="1" applyAlignment="1">
      <alignment horizontal="center" vertical="center"/>
    </xf>
    <xf numFmtId="0" fontId="34" fillId="3" borderId="2" xfId="0" applyFont="1" applyFill="1" applyBorder="1" applyAlignment="1">
      <alignment horizontal="center" vertical="center"/>
    </xf>
    <xf numFmtId="2" fontId="34" fillId="3" borderId="2" xfId="0" applyNumberFormat="1" applyFont="1" applyFill="1" applyBorder="1" applyAlignment="1">
      <alignment horizontal="center" vertical="center" wrapText="1"/>
    </xf>
    <xf numFmtId="0" fontId="36" fillId="0" borderId="0" xfId="0" applyFont="1" applyFill="1" applyAlignment="1">
      <alignment vertical="center"/>
    </xf>
    <xf numFmtId="0" fontId="38" fillId="0" borderId="2" xfId="0" applyFont="1" applyFill="1" applyBorder="1" applyAlignment="1">
      <alignment horizontal="center" vertical="center"/>
    </xf>
    <xf numFmtId="0" fontId="38" fillId="0" borderId="2" xfId="0" applyFont="1" applyFill="1" applyBorder="1" applyAlignment="1">
      <alignment horizontal="center" vertical="center" wrapText="1"/>
    </xf>
    <xf numFmtId="3" fontId="38" fillId="0" borderId="2" xfId="0" applyNumberFormat="1" applyFont="1" applyFill="1" applyBorder="1" applyAlignment="1">
      <alignment horizontal="center" vertical="center" wrapText="1"/>
    </xf>
    <xf numFmtId="0" fontId="40" fillId="0" borderId="0" xfId="0" applyFont="1" applyFill="1" applyAlignment="1">
      <alignment horizontal="center" vertical="center"/>
    </xf>
    <xf numFmtId="0" fontId="41" fillId="0" borderId="2" xfId="0" applyFont="1" applyFill="1" applyBorder="1" applyAlignment="1">
      <alignment horizontal="center" vertical="center"/>
    </xf>
    <xf numFmtId="0" fontId="41" fillId="0" borderId="2" xfId="0" applyFont="1" applyFill="1" applyBorder="1" applyAlignment="1">
      <alignment vertical="center" wrapText="1"/>
    </xf>
    <xf numFmtId="0" fontId="41" fillId="0" borderId="2" xfId="0" applyFont="1" applyFill="1" applyBorder="1" applyAlignment="1">
      <alignment horizontal="center" vertical="center" wrapText="1"/>
    </xf>
    <xf numFmtId="3" fontId="41" fillId="0" borderId="2" xfId="0" applyNumberFormat="1" applyFont="1" applyFill="1" applyBorder="1" applyAlignment="1">
      <alignment horizontal="center" vertical="center" wrapText="1"/>
    </xf>
    <xf numFmtId="3" fontId="41" fillId="0" borderId="2" xfId="0" applyNumberFormat="1" applyFont="1" applyFill="1" applyBorder="1" applyAlignment="1">
      <alignment horizontal="right" vertical="center" wrapText="1"/>
    </xf>
    <xf numFmtId="0" fontId="42" fillId="0" borderId="0" xfId="0" applyFont="1" applyFill="1" applyAlignment="1">
      <alignment horizontal="left" vertical="center"/>
    </xf>
    <xf numFmtId="0" fontId="18" fillId="0" borderId="0" xfId="0" applyFont="1" applyFill="1" applyAlignment="1">
      <alignment horizontal="left" vertical="center"/>
    </xf>
    <xf numFmtId="3" fontId="38" fillId="0" borderId="2" xfId="0" applyNumberFormat="1" applyFont="1" applyFill="1" applyBorder="1" applyAlignment="1">
      <alignment horizontal="center" vertical="center"/>
    </xf>
    <xf numFmtId="3" fontId="38" fillId="0" borderId="2" xfId="0" applyNumberFormat="1" applyFont="1" applyFill="1" applyBorder="1" applyAlignment="1">
      <alignment horizontal="right" vertical="center"/>
    </xf>
    <xf numFmtId="0" fontId="39" fillId="0" borderId="0" xfId="0" applyFont="1" applyFill="1" applyBorder="1" applyAlignment="1">
      <alignment horizontal="center"/>
    </xf>
    <xf numFmtId="0" fontId="39" fillId="0" borderId="0" xfId="0" applyFont="1" applyFill="1" applyBorder="1"/>
    <xf numFmtId="3" fontId="39" fillId="0" borderId="0" xfId="0" applyNumberFormat="1" applyFont="1" applyFill="1" applyBorder="1" applyAlignment="1">
      <alignment horizontal="center"/>
    </xf>
    <xf numFmtId="3" fontId="39" fillId="0" borderId="0" xfId="0" applyNumberFormat="1" applyFont="1" applyFill="1" applyBorder="1" applyAlignment="1">
      <alignment horizontal="right"/>
    </xf>
    <xf numFmtId="0" fontId="18" fillId="0" borderId="0" xfId="0" applyFont="1" applyFill="1" applyBorder="1"/>
    <xf numFmtId="0" fontId="18" fillId="0" borderId="0" xfId="0" applyFont="1" applyFill="1"/>
    <xf numFmtId="0" fontId="39" fillId="0" borderId="0" xfId="0" applyFont="1" applyFill="1" applyAlignment="1">
      <alignment horizontal="center"/>
    </xf>
    <xf numFmtId="0" fontId="39" fillId="0" borderId="0" xfId="0" applyFont="1" applyFill="1"/>
    <xf numFmtId="3" fontId="39" fillId="0" borderId="0" xfId="0" applyNumberFormat="1" applyFont="1" applyFill="1" applyAlignment="1">
      <alignment horizontal="center"/>
    </xf>
    <xf numFmtId="3" fontId="39" fillId="0" borderId="0" xfId="0" applyNumberFormat="1" applyFont="1" applyFill="1" applyAlignment="1">
      <alignment horizontal="right"/>
    </xf>
    <xf numFmtId="0" fontId="18" fillId="0" borderId="0" xfId="0" applyFont="1" applyFill="1" applyAlignment="1">
      <alignment horizontal="center"/>
    </xf>
    <xf numFmtId="3" fontId="18" fillId="0" borderId="0" xfId="0" applyNumberFormat="1" applyFont="1" applyFill="1" applyAlignment="1">
      <alignment horizontal="center"/>
    </xf>
    <xf numFmtId="3" fontId="18" fillId="0" borderId="0" xfId="0" applyNumberFormat="1" applyFont="1" applyFill="1" applyAlignment="1">
      <alignment horizontal="right"/>
    </xf>
    <xf numFmtId="0" fontId="41" fillId="0" borderId="8" xfId="0" applyFont="1" applyFill="1" applyBorder="1" applyAlignment="1">
      <alignment vertical="center" wrapText="1"/>
    </xf>
    <xf numFmtId="3" fontId="8" fillId="0" borderId="2" xfId="1" applyNumberFormat="1"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2" fontId="8" fillId="0" borderId="2" xfId="1" applyNumberFormat="1" applyFont="1" applyFill="1" applyBorder="1" applyAlignment="1">
      <alignment horizontal="center" vertical="center" wrapText="1"/>
    </xf>
    <xf numFmtId="0" fontId="21" fillId="0" borderId="1" xfId="0" applyFont="1" applyBorder="1" applyAlignment="1">
      <alignment horizontal="center" vertical="top" wrapText="1"/>
    </xf>
    <xf numFmtId="0" fontId="21" fillId="0" borderId="0" xfId="0" applyFont="1" applyBorder="1" applyAlignment="1">
      <alignment horizontal="center" vertical="top" wrapText="1"/>
    </xf>
    <xf numFmtId="1" fontId="8" fillId="0" borderId="4" xfId="1"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17" fillId="0" borderId="0" xfId="0" applyFont="1" applyAlignment="1">
      <alignment horizontal="center" vertical="center" wrapText="1"/>
    </xf>
    <xf numFmtId="166" fontId="5" fillId="0" borderId="0" xfId="0" applyNumberFormat="1" applyFont="1" applyAlignment="1">
      <alignment horizontal="center"/>
    </xf>
    <xf numFmtId="2" fontId="7" fillId="0" borderId="2" xfId="0" applyNumberFormat="1" applyFont="1" applyBorder="1" applyAlignment="1">
      <alignment horizontal="center" vertical="center" wrapText="1"/>
    </xf>
    <xf numFmtId="167" fontId="7" fillId="0" borderId="2" xfId="1" applyNumberFormat="1" applyFont="1" applyFill="1" applyBorder="1" applyAlignment="1">
      <alignment horizontal="center" vertical="center" wrapText="1"/>
    </xf>
    <xf numFmtId="167" fontId="8" fillId="0" borderId="2" xfId="1" applyNumberFormat="1" applyFont="1" applyFill="1" applyBorder="1" applyAlignment="1">
      <alignment horizontal="center" vertical="center" wrapText="1"/>
    </xf>
    <xf numFmtId="2" fontId="7" fillId="0" borderId="2" xfId="1" applyNumberFormat="1" applyFont="1" applyFill="1" applyBorder="1" applyAlignment="1">
      <alignment horizontal="center" vertical="center" wrapText="1"/>
    </xf>
    <xf numFmtId="166" fontId="7" fillId="0" borderId="2" xfId="1" applyNumberFormat="1" applyFont="1" applyFill="1" applyBorder="1" applyAlignment="1">
      <alignment horizontal="center" vertical="center" wrapText="1"/>
    </xf>
    <xf numFmtId="166" fontId="17" fillId="0" borderId="0" xfId="0" applyNumberFormat="1" applyFont="1" applyAlignment="1">
      <alignment horizontal="center" vertical="center" wrapText="1"/>
    </xf>
    <xf numFmtId="1" fontId="7" fillId="0" borderId="2" xfId="1" applyNumberFormat="1"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0" fontId="21" fillId="0" borderId="1" xfId="0" applyFont="1" applyBorder="1" applyAlignment="1">
      <alignment horizontal="center" vertical="center"/>
    </xf>
    <xf numFmtId="3" fontId="8" fillId="0" borderId="2" xfId="1" applyNumberFormat="1" applyFont="1" applyFill="1" applyBorder="1" applyAlignment="1">
      <alignment horizontal="center" vertical="center" wrapText="1"/>
    </xf>
    <xf numFmtId="3" fontId="7" fillId="0" borderId="2" xfId="0" applyNumberFormat="1" applyFont="1" applyBorder="1" applyAlignment="1">
      <alignment horizontal="center" vertical="center" wrapText="1"/>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1" fontId="8" fillId="0" borderId="2" xfId="1" applyNumberFormat="1" applyFont="1" applyFill="1" applyBorder="1" applyAlignment="1">
      <alignment horizontal="center" vertical="center" wrapText="1"/>
    </xf>
    <xf numFmtId="2" fontId="8" fillId="0" borderId="2" xfId="1" applyNumberFormat="1" applyFont="1" applyFill="1" applyBorder="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vertical="top" wrapText="1"/>
    </xf>
    <xf numFmtId="0" fontId="21" fillId="0" borderId="1" xfId="0" applyFont="1" applyBorder="1" applyAlignment="1">
      <alignment horizontal="center" vertical="top" wrapText="1"/>
    </xf>
    <xf numFmtId="0" fontId="21" fillId="0" borderId="0" xfId="0" applyFont="1" applyBorder="1" applyAlignment="1">
      <alignment horizontal="center" vertical="top" wrapText="1"/>
    </xf>
    <xf numFmtId="1" fontId="8" fillId="0" borderId="3" xfId="1" applyNumberFormat="1" applyFont="1" applyFill="1" applyBorder="1" applyAlignment="1">
      <alignment horizontal="center" vertical="center" wrapText="1"/>
    </xf>
    <xf numFmtId="1" fontId="8" fillId="0" borderId="4" xfId="1" applyNumberFormat="1" applyFont="1" applyFill="1" applyBorder="1" applyAlignment="1">
      <alignment horizontal="center" vertical="center" wrapText="1"/>
    </xf>
    <xf numFmtId="1" fontId="8" fillId="0" borderId="5" xfId="1" applyNumberFormat="1" applyFont="1" applyFill="1" applyBorder="1" applyAlignment="1">
      <alignment horizontal="left" vertical="center" wrapText="1"/>
    </xf>
    <xf numFmtId="1" fontId="8" fillId="0" borderId="6" xfId="1" applyNumberFormat="1" applyFont="1" applyFill="1" applyBorder="1" applyAlignment="1">
      <alignment horizontal="left" vertical="center" wrapText="1"/>
    </xf>
    <xf numFmtId="1" fontId="8" fillId="0" borderId="7" xfId="1" applyNumberFormat="1" applyFont="1" applyFill="1" applyBorder="1" applyAlignment="1">
      <alignment horizontal="left" vertical="center" wrapText="1"/>
    </xf>
    <xf numFmtId="0" fontId="34" fillId="3" borderId="5" xfId="0" applyFont="1" applyFill="1" applyBorder="1" applyAlignment="1">
      <alignment horizontal="left" vertical="center"/>
    </xf>
    <xf numFmtId="0" fontId="34" fillId="3" borderId="6" xfId="0" applyFont="1" applyFill="1" applyBorder="1" applyAlignment="1">
      <alignment horizontal="left" vertical="center"/>
    </xf>
    <xf numFmtId="0" fontId="34" fillId="3" borderId="7" xfId="0" applyFont="1" applyFill="1" applyBorder="1" applyAlignment="1">
      <alignment horizontal="left" vertical="center"/>
    </xf>
    <xf numFmtId="3" fontId="8" fillId="0" borderId="5" xfId="1" applyNumberFormat="1" applyFont="1" applyFill="1" applyBorder="1" applyAlignment="1">
      <alignment horizontal="center" vertical="center" wrapText="1"/>
    </xf>
    <xf numFmtId="3" fontId="8" fillId="0" borderId="6" xfId="1" applyNumberFormat="1" applyFont="1" applyFill="1" applyBorder="1" applyAlignment="1">
      <alignment horizontal="center" vertical="center" wrapText="1"/>
    </xf>
    <xf numFmtId="3" fontId="8" fillId="0" borderId="7" xfId="1" applyNumberFormat="1" applyFont="1" applyFill="1" applyBorder="1" applyAlignment="1">
      <alignment horizontal="center" vertical="center" wrapText="1"/>
    </xf>
    <xf numFmtId="2" fontId="8" fillId="0" borderId="5"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0" fontId="35" fillId="0" borderId="0" xfId="0" applyFont="1" applyFill="1" applyBorder="1" applyAlignment="1">
      <alignment horizontal="center" wrapText="1"/>
    </xf>
    <xf numFmtId="0" fontId="37" fillId="0" borderId="1" xfId="0" applyFont="1" applyFill="1" applyBorder="1" applyAlignment="1">
      <alignment horizontal="center" vertical="top" wrapText="1"/>
    </xf>
    <xf numFmtId="0" fontId="38" fillId="0" borderId="2" xfId="0" applyFont="1" applyFill="1" applyBorder="1" applyAlignment="1">
      <alignment horizontal="center" vertical="center"/>
    </xf>
    <xf numFmtId="0" fontId="43" fillId="0" borderId="1" xfId="0" applyFont="1" applyBorder="1" applyAlignment="1">
      <alignment horizontal="center" vertical="top" wrapText="1"/>
    </xf>
  </cellXfs>
  <cellStyles count="6">
    <cellStyle name="Comma" xfId="1" builtinId="3"/>
    <cellStyle name="Comma 2" xfId="4"/>
    <cellStyle name="Comma 3" xfId="5"/>
    <cellStyle name="Normal" xfId="0" builtinId="0"/>
    <cellStyle name="Normal 2" xfId="2"/>
    <cellStyle name="Normal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Dat%202026/Dat%202026/Dat/T&#226;y%20giang/&#272;&#7841;i%20L&#7897;%20H&#249;ng%20V&#432;&#417;ng%20&#273;&#7907;t%202/ngu&#7891;n%20g&#7889;c%20giai%20&#273;o&#7841;n%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4/H&#7843;i%20Long%2010-7%20-%20s&#7917;a/hai%20long%20&#273;&#7907;t%202%20t&#7893;ng/ngu&#7891;n%20g&#7889;c%20t&#7893;ng%20(version%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4/H&#7843;i%20Long%2010-7%20-%20s&#7917;a/h&#7843;i%20long%20&#273;&#7907;t%202%20t&#7893;ng/Thong%20ke%20HL/Thong%20ke%20HL/ngu&#7891;n%20g&#7889;c%20t&#7893;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ỷ lệ tổng"/>
      <sheetName val="áp giá tổng"/>
      <sheetName val="nguồn gốc tổng"/>
      <sheetName val="tỷ lệ tổng (2)"/>
      <sheetName val="nguồn gốc tổng (2)"/>
      <sheetName val="áp giá tổng (2)"/>
      <sheetName val="DANH SÁCH TBTH Đ"/>
      <sheetName val="DANH SÁCH LẤY Ý KIẾN"/>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ác minh nguồn gốc tổng"/>
      <sheetName val="Đồng sử dụng"/>
    </sheetNames>
    <sheetDataSet>
      <sheetData sheetId="0" refreshError="1">
        <row r="608">
          <cell r="I608">
            <v>934106</v>
          </cell>
          <cell r="J608">
            <v>1116</v>
          </cell>
          <cell r="K608">
            <v>1159</v>
          </cell>
          <cell r="L608">
            <v>27760</v>
          </cell>
          <cell r="M608">
            <v>6956.5</v>
          </cell>
          <cell r="N608">
            <v>62296</v>
          </cell>
          <cell r="O608">
            <v>31148</v>
          </cell>
          <cell r="P608">
            <v>72873.7</v>
          </cell>
          <cell r="Q608">
            <v>44184</v>
          </cell>
          <cell r="R608">
            <v>28689.699999999993</v>
          </cell>
          <cell r="S608">
            <v>42520.499999999993</v>
          </cell>
          <cell r="T608">
            <v>23709.699999999997</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ác minh nguồn gốc tổng"/>
      <sheetName val="Xác minh nguồn gốc tổng (2)"/>
      <sheetName val="Đồng sử dụng"/>
    </sheetNames>
    <sheetDataSet>
      <sheetData sheetId="0">
        <row r="608">
          <cell r="U608">
            <v>894373.00000000023</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73"/>
  <sheetViews>
    <sheetView zoomScale="115" zoomScaleNormal="115" workbookViewId="0">
      <pane xSplit="2" ySplit="1" topLeftCell="C2" activePane="bottomRight" state="frozen"/>
      <selection activeCell="B5" sqref="B5:AA5"/>
      <selection pane="topRight" activeCell="B5" sqref="B5:AA5"/>
      <selection pane="bottomLeft" activeCell="B5" sqref="B5:AA5"/>
      <selection pane="bottomRight" sqref="A1:XFD1048576"/>
    </sheetView>
  </sheetViews>
  <sheetFormatPr defaultColWidth="9.140625" defaultRowHeight="12.75" x14ac:dyDescent="0.2"/>
  <cols>
    <col min="1" max="1" width="3.7109375" style="36" customWidth="1"/>
    <col min="2" max="2" width="13.28515625" style="3" customWidth="1"/>
    <col min="3" max="3" width="4.28515625" style="24" customWidth="1"/>
    <col min="4" max="4" width="4.5703125" style="23" customWidth="1"/>
    <col min="5" max="5" width="3.5703125" style="23" customWidth="1"/>
    <col min="6" max="6" width="7" style="24" customWidth="1"/>
    <col min="7" max="7" width="7.7109375" customWidth="1"/>
    <col min="8" max="8" width="5.85546875" style="23" customWidth="1"/>
    <col min="9" max="9" width="5.28515625" style="24" customWidth="1"/>
    <col min="10" max="10" width="4.5703125" style="24" customWidth="1"/>
    <col min="11" max="13" width="5.42578125" style="24" customWidth="1"/>
    <col min="14" max="14" width="5.5703125" style="24" customWidth="1"/>
    <col min="15" max="15" width="5.28515625" style="25" customWidth="1"/>
    <col min="16" max="16" width="5.5703125" style="24" customWidth="1"/>
    <col min="17" max="17" width="4.85546875" style="24" customWidth="1"/>
    <col min="18" max="18" width="7.42578125" style="24" customWidth="1"/>
    <col min="19" max="19" width="7.140625" style="24" customWidth="1"/>
    <col min="20" max="20" width="4.28515625" style="48" customWidth="1"/>
    <col min="21" max="21" width="4.85546875" style="48" customWidth="1"/>
    <col min="22" max="22" width="4.140625" style="49" customWidth="1"/>
    <col min="23" max="23" width="4.5703125" style="26" customWidth="1"/>
    <col min="24" max="24" width="4.5703125" style="34" customWidth="1"/>
    <col min="25" max="25" width="10.85546875" style="3" customWidth="1"/>
    <col min="26" max="26" width="8.85546875" style="3" customWidth="1"/>
    <col min="27" max="27" width="9.140625" style="32"/>
  </cols>
  <sheetData>
    <row r="1" spans="1:28" s="8" customFormat="1" ht="25.9" customHeight="1" x14ac:dyDescent="0.3">
      <c r="A1" s="172" t="s">
        <v>24</v>
      </c>
      <c r="B1" s="172"/>
      <c r="C1" s="172"/>
      <c r="D1" s="172"/>
      <c r="E1" s="172"/>
      <c r="F1" s="172"/>
      <c r="G1" s="172"/>
      <c r="H1" s="172"/>
      <c r="I1" s="172"/>
      <c r="J1" s="172"/>
      <c r="K1" s="172"/>
      <c r="L1" s="172"/>
      <c r="M1" s="172"/>
      <c r="N1" s="172"/>
      <c r="O1" s="172"/>
      <c r="P1" s="172"/>
      <c r="Q1" s="172"/>
      <c r="R1" s="172"/>
      <c r="S1" s="172"/>
      <c r="T1" s="172"/>
      <c r="U1" s="172"/>
      <c r="V1" s="172"/>
      <c r="W1" s="172"/>
      <c r="X1" s="172"/>
      <c r="Y1" s="172"/>
      <c r="Z1" s="27"/>
      <c r="AA1" s="29"/>
    </row>
    <row r="2" spans="1:28" s="8" customFormat="1" ht="21" customHeight="1" x14ac:dyDescent="0.3">
      <c r="A2" s="172" t="s">
        <v>62</v>
      </c>
      <c r="B2" s="172"/>
      <c r="C2" s="172"/>
      <c r="D2" s="172"/>
      <c r="E2" s="172"/>
      <c r="F2" s="172"/>
      <c r="G2" s="172"/>
      <c r="H2" s="172"/>
      <c r="I2" s="172"/>
      <c r="J2" s="172"/>
      <c r="K2" s="172"/>
      <c r="L2" s="172"/>
      <c r="M2" s="172"/>
      <c r="N2" s="172"/>
      <c r="O2" s="172"/>
      <c r="P2" s="172"/>
      <c r="Q2" s="172"/>
      <c r="R2" s="172"/>
      <c r="S2" s="172"/>
      <c r="T2" s="172"/>
      <c r="U2" s="172"/>
      <c r="V2" s="172"/>
      <c r="W2" s="172"/>
      <c r="X2" s="172"/>
      <c r="Y2" s="172"/>
      <c r="Z2" s="27"/>
      <c r="AA2" s="29"/>
    </row>
    <row r="3" spans="1:28" s="8" customFormat="1" ht="21" customHeight="1" x14ac:dyDescent="0.3">
      <c r="A3" s="35"/>
      <c r="B3" s="173" t="s">
        <v>63</v>
      </c>
      <c r="C3" s="173"/>
      <c r="D3" s="173"/>
      <c r="E3" s="173"/>
      <c r="F3" s="173"/>
      <c r="G3" s="173"/>
      <c r="H3" s="173"/>
      <c r="I3" s="173"/>
      <c r="J3" s="173"/>
      <c r="K3" s="173"/>
      <c r="L3" s="173"/>
      <c r="M3" s="173"/>
      <c r="N3" s="173"/>
      <c r="O3" s="173"/>
      <c r="P3" s="173"/>
      <c r="Q3" s="173"/>
      <c r="R3" s="173"/>
      <c r="S3" s="173"/>
      <c r="T3" s="173"/>
      <c r="U3" s="173"/>
      <c r="V3" s="173"/>
      <c r="W3" s="173"/>
      <c r="X3" s="173"/>
      <c r="Y3" s="173"/>
      <c r="Z3" s="27"/>
      <c r="AA3" s="29"/>
    </row>
    <row r="4" spans="1:28" s="8" customFormat="1" ht="21.95" customHeight="1" x14ac:dyDescent="0.3">
      <c r="A4" s="35"/>
      <c r="B4" s="174" t="s">
        <v>64</v>
      </c>
      <c r="C4" s="174"/>
      <c r="D4" s="174"/>
      <c r="E4" s="174"/>
      <c r="F4" s="174"/>
      <c r="G4" s="174"/>
      <c r="H4" s="174"/>
      <c r="I4" s="174"/>
      <c r="J4" s="174"/>
      <c r="K4" s="174"/>
      <c r="L4" s="174"/>
      <c r="M4" s="174"/>
      <c r="N4" s="174"/>
      <c r="O4" s="174"/>
      <c r="P4" s="174"/>
      <c r="Q4" s="174"/>
      <c r="R4" s="174"/>
      <c r="S4" s="174"/>
      <c r="T4" s="174"/>
      <c r="U4" s="174"/>
      <c r="V4" s="174"/>
      <c r="W4" s="174"/>
      <c r="X4" s="174"/>
      <c r="Y4" s="174"/>
      <c r="Z4" s="28"/>
      <c r="AA4" s="29"/>
    </row>
    <row r="5" spans="1:28" s="9" customFormat="1" ht="31.15" customHeight="1" x14ac:dyDescent="0.2">
      <c r="A5" s="162" t="s">
        <v>18</v>
      </c>
      <c r="B5" s="165" t="s">
        <v>4</v>
      </c>
      <c r="C5" s="165" t="s">
        <v>16</v>
      </c>
      <c r="D5" s="165" t="s">
        <v>0</v>
      </c>
      <c r="E5" s="165" t="s">
        <v>17</v>
      </c>
      <c r="F5" s="166" t="s">
        <v>13</v>
      </c>
      <c r="G5" s="167" t="s">
        <v>29</v>
      </c>
      <c r="H5" s="167" t="s">
        <v>30</v>
      </c>
      <c r="I5" s="165" t="s">
        <v>9</v>
      </c>
      <c r="J5" s="165"/>
      <c r="K5" s="165" t="s">
        <v>10</v>
      </c>
      <c r="L5" s="165"/>
      <c r="M5" s="168" t="s">
        <v>28</v>
      </c>
      <c r="N5" s="168"/>
      <c r="O5" s="168"/>
      <c r="P5" s="168" t="s">
        <v>5</v>
      </c>
      <c r="Q5" s="168" t="s">
        <v>6</v>
      </c>
      <c r="R5" s="168" t="s">
        <v>2</v>
      </c>
      <c r="S5" s="168" t="s">
        <v>25</v>
      </c>
      <c r="T5" s="175" t="s">
        <v>26</v>
      </c>
      <c r="U5" s="175" t="s">
        <v>19</v>
      </c>
      <c r="V5" s="176" t="s">
        <v>21</v>
      </c>
      <c r="W5" s="169" t="s">
        <v>22</v>
      </c>
      <c r="X5" s="171" t="s">
        <v>23</v>
      </c>
      <c r="Y5" s="168" t="s">
        <v>1</v>
      </c>
      <c r="Z5" s="161" t="s">
        <v>1</v>
      </c>
      <c r="AA5" s="30"/>
    </row>
    <row r="6" spans="1:28" s="9" customFormat="1" ht="70.900000000000006" customHeight="1" x14ac:dyDescent="0.2">
      <c r="A6" s="162"/>
      <c r="B6" s="165"/>
      <c r="C6" s="165"/>
      <c r="D6" s="165"/>
      <c r="E6" s="165"/>
      <c r="F6" s="166"/>
      <c r="G6" s="167"/>
      <c r="H6" s="167"/>
      <c r="I6" s="15" t="s">
        <v>11</v>
      </c>
      <c r="J6" s="15" t="s">
        <v>7</v>
      </c>
      <c r="K6" s="15" t="s">
        <v>12</v>
      </c>
      <c r="L6" s="15" t="s">
        <v>8</v>
      </c>
      <c r="M6" s="16" t="s">
        <v>3</v>
      </c>
      <c r="N6" s="16" t="s">
        <v>15</v>
      </c>
      <c r="O6" s="10" t="s">
        <v>14</v>
      </c>
      <c r="P6" s="168"/>
      <c r="Q6" s="168"/>
      <c r="R6" s="168"/>
      <c r="S6" s="168"/>
      <c r="T6" s="175"/>
      <c r="U6" s="175" t="s">
        <v>27</v>
      </c>
      <c r="V6" s="176"/>
      <c r="W6" s="169"/>
      <c r="X6" s="171"/>
      <c r="Y6" s="168"/>
      <c r="Z6" s="161"/>
      <c r="AA6" s="30"/>
    </row>
    <row r="7" spans="1:28" s="1" customFormat="1" ht="41.45" customHeight="1" x14ac:dyDescent="0.2">
      <c r="A7" s="21">
        <v>1</v>
      </c>
      <c r="B7" s="14" t="s">
        <v>44</v>
      </c>
      <c r="C7" s="17" t="s">
        <v>20</v>
      </c>
      <c r="D7" s="17">
        <v>3</v>
      </c>
      <c r="E7" s="17">
        <v>3</v>
      </c>
      <c r="F7" s="18">
        <f>G7+H7</f>
        <v>1698</v>
      </c>
      <c r="G7" s="19">
        <f>T7*486</f>
        <v>1458</v>
      </c>
      <c r="H7" s="20">
        <f>U7*80</f>
        <v>240</v>
      </c>
      <c r="I7" s="22"/>
      <c r="J7" s="22">
        <v>0</v>
      </c>
      <c r="K7" s="22"/>
      <c r="L7" s="22">
        <v>0</v>
      </c>
      <c r="M7" s="18">
        <f>N7+O7</f>
        <v>859.7</v>
      </c>
      <c r="N7" s="2">
        <v>14.7</v>
      </c>
      <c r="O7" s="11">
        <v>845</v>
      </c>
      <c r="P7" s="2"/>
      <c r="Q7" s="2"/>
      <c r="R7" s="73">
        <f t="shared" ref="R7:R17" si="0">F7+I7-J7+K7-L7-M7-P7+Q7</f>
        <v>838.3</v>
      </c>
      <c r="S7" s="18">
        <v>22.4</v>
      </c>
      <c r="T7" s="46">
        <v>3</v>
      </c>
      <c r="U7" s="46">
        <v>3</v>
      </c>
      <c r="V7" s="17">
        <v>5</v>
      </c>
      <c r="W7" s="13">
        <f>S7/R7*100</f>
        <v>2.6720744363592988</v>
      </c>
      <c r="X7" s="17" t="str">
        <f>IF(W7&gt;=70,"12",IF(W7&gt;=30,"6","0"))</f>
        <v>0</v>
      </c>
      <c r="Y7" s="4" t="s">
        <v>65</v>
      </c>
      <c r="Z7" s="12"/>
      <c r="AA7" s="43"/>
      <c r="AB7" s="45"/>
    </row>
    <row r="8" spans="1:28" s="1" customFormat="1" ht="41.45" customHeight="1" x14ac:dyDescent="0.2">
      <c r="A8" s="21">
        <v>2</v>
      </c>
      <c r="B8" s="14" t="s">
        <v>66</v>
      </c>
      <c r="C8" s="17" t="s">
        <v>20</v>
      </c>
      <c r="D8" s="17">
        <v>12</v>
      </c>
      <c r="E8" s="17">
        <v>3</v>
      </c>
      <c r="F8" s="18">
        <f t="shared" ref="F8:F66" si="1">G8+H8</f>
        <v>1618</v>
      </c>
      <c r="G8" s="19">
        <f t="shared" ref="G8:G66" si="2">T8*486</f>
        <v>1458</v>
      </c>
      <c r="H8" s="20">
        <f t="shared" ref="H8:H66" si="3">U8*80</f>
        <v>160</v>
      </c>
      <c r="I8" s="22"/>
      <c r="J8" s="22">
        <v>0</v>
      </c>
      <c r="K8" s="22">
        <v>106</v>
      </c>
      <c r="L8" s="22">
        <v>53</v>
      </c>
      <c r="M8" s="18">
        <f t="shared" ref="M8:M66" si="4">N8+O8</f>
        <v>359</v>
      </c>
      <c r="N8" s="2">
        <v>17.3</v>
      </c>
      <c r="O8" s="11">
        <v>341.7</v>
      </c>
      <c r="P8" s="2"/>
      <c r="Q8" s="2"/>
      <c r="R8" s="73">
        <f t="shared" si="0"/>
        <v>1312</v>
      </c>
      <c r="S8" s="18">
        <v>37.700000000000003</v>
      </c>
      <c r="T8" s="46">
        <v>3</v>
      </c>
      <c r="U8" s="46">
        <v>2</v>
      </c>
      <c r="V8" s="17">
        <v>6</v>
      </c>
      <c r="W8" s="13">
        <f t="shared" ref="W8:W66" si="5">S8/R8*100</f>
        <v>2.8734756097560976</v>
      </c>
      <c r="X8" s="17" t="str">
        <f t="shared" ref="X8:X66" si="6">IF(W8&gt;=70,"12",IF(W8&gt;=30,"6","0"))</f>
        <v>0</v>
      </c>
      <c r="Y8" s="4" t="s">
        <v>67</v>
      </c>
      <c r="Z8" s="12"/>
      <c r="AA8" s="43"/>
      <c r="AB8" s="45"/>
    </row>
    <row r="9" spans="1:28" s="1" customFormat="1" ht="41.45" customHeight="1" x14ac:dyDescent="0.2">
      <c r="A9" s="21">
        <v>3</v>
      </c>
      <c r="B9" s="14" t="s">
        <v>45</v>
      </c>
      <c r="C9" s="17" t="s">
        <v>20</v>
      </c>
      <c r="D9" s="17">
        <v>13</v>
      </c>
      <c r="E9" s="17">
        <v>3</v>
      </c>
      <c r="F9" s="18">
        <f t="shared" si="1"/>
        <v>1698</v>
      </c>
      <c r="G9" s="19">
        <f t="shared" si="2"/>
        <v>1458</v>
      </c>
      <c r="H9" s="20">
        <f t="shared" si="3"/>
        <v>240</v>
      </c>
      <c r="I9" s="22">
        <v>180</v>
      </c>
      <c r="J9" s="22">
        <v>45</v>
      </c>
      <c r="K9" s="22">
        <v>465</v>
      </c>
      <c r="L9" s="22">
        <v>232</v>
      </c>
      <c r="M9" s="18">
        <f t="shared" si="4"/>
        <v>185.7</v>
      </c>
      <c r="N9" s="2">
        <v>17</v>
      </c>
      <c r="O9" s="11">
        <v>168.7</v>
      </c>
      <c r="P9" s="2"/>
      <c r="Q9" s="2"/>
      <c r="R9" s="73">
        <f t="shared" si="0"/>
        <v>1880.3</v>
      </c>
      <c r="S9" s="18">
        <v>501.9</v>
      </c>
      <c r="T9" s="46">
        <v>3</v>
      </c>
      <c r="U9" s="46">
        <v>3</v>
      </c>
      <c r="V9" s="17">
        <v>3</v>
      </c>
      <c r="W9" s="13">
        <v>32.299999999999997</v>
      </c>
      <c r="X9" s="17">
        <v>3</v>
      </c>
      <c r="Y9" s="4" t="s">
        <v>68</v>
      </c>
      <c r="Z9" s="12"/>
      <c r="AA9" s="43"/>
      <c r="AB9" s="45"/>
    </row>
    <row r="10" spans="1:28" s="1" customFormat="1" ht="41.45" customHeight="1" x14ac:dyDescent="0.2">
      <c r="A10" s="21">
        <v>4</v>
      </c>
      <c r="B10" s="14" t="s">
        <v>46</v>
      </c>
      <c r="C10" s="17" t="s">
        <v>20</v>
      </c>
      <c r="D10" s="17">
        <v>14</v>
      </c>
      <c r="E10" s="17">
        <v>3</v>
      </c>
      <c r="F10" s="18">
        <f t="shared" si="1"/>
        <v>2830</v>
      </c>
      <c r="G10" s="19">
        <f t="shared" si="2"/>
        <v>2430</v>
      </c>
      <c r="H10" s="20">
        <f t="shared" si="3"/>
        <v>400</v>
      </c>
      <c r="I10" s="22"/>
      <c r="J10" s="22">
        <v>0</v>
      </c>
      <c r="K10" s="22"/>
      <c r="L10" s="22">
        <v>0</v>
      </c>
      <c r="M10" s="18">
        <f t="shared" si="4"/>
        <v>436.2</v>
      </c>
      <c r="N10" s="2">
        <v>24.7</v>
      </c>
      <c r="O10" s="11">
        <v>411.5</v>
      </c>
      <c r="P10" s="2"/>
      <c r="Q10" s="2"/>
      <c r="R10" s="73">
        <f t="shared" si="0"/>
        <v>2393.8000000000002</v>
      </c>
      <c r="S10" s="18">
        <v>1349.7</v>
      </c>
      <c r="T10" s="46">
        <v>5</v>
      </c>
      <c r="U10" s="46">
        <v>5</v>
      </c>
      <c r="V10" s="17">
        <v>5</v>
      </c>
      <c r="W10" s="13">
        <f t="shared" si="5"/>
        <v>56.383156487592942</v>
      </c>
      <c r="X10" s="17" t="str">
        <f t="shared" si="6"/>
        <v>6</v>
      </c>
      <c r="Y10" s="4" t="s">
        <v>69</v>
      </c>
      <c r="Z10" s="12"/>
      <c r="AA10" s="43"/>
      <c r="AB10" s="45"/>
    </row>
    <row r="11" spans="1:28" s="1" customFormat="1" ht="57" customHeight="1" x14ac:dyDescent="0.2">
      <c r="A11" s="21">
        <v>5</v>
      </c>
      <c r="B11" s="14" t="s">
        <v>70</v>
      </c>
      <c r="C11" s="17" t="s">
        <v>20</v>
      </c>
      <c r="D11" s="17">
        <v>114</v>
      </c>
      <c r="E11" s="17">
        <v>3</v>
      </c>
      <c r="F11" s="18">
        <f t="shared" si="1"/>
        <v>2910</v>
      </c>
      <c r="G11" s="19">
        <f t="shared" si="2"/>
        <v>2430</v>
      </c>
      <c r="H11" s="20">
        <f t="shared" si="3"/>
        <v>480</v>
      </c>
      <c r="I11" s="22">
        <v>120</v>
      </c>
      <c r="J11" s="22">
        <v>30</v>
      </c>
      <c r="K11" s="22">
        <v>30</v>
      </c>
      <c r="L11" s="22">
        <v>15</v>
      </c>
      <c r="M11" s="18">
        <f t="shared" si="4"/>
        <v>50.6</v>
      </c>
      <c r="N11" s="2">
        <v>19.8</v>
      </c>
      <c r="O11" s="11">
        <v>30.8</v>
      </c>
      <c r="P11" s="2"/>
      <c r="Q11" s="2"/>
      <c r="R11" s="73">
        <f t="shared" si="0"/>
        <v>2964.4</v>
      </c>
      <c r="S11" s="18">
        <v>469.6</v>
      </c>
      <c r="T11" s="46">
        <v>5</v>
      </c>
      <c r="U11" s="46">
        <v>6</v>
      </c>
      <c r="V11" s="17">
        <v>9</v>
      </c>
      <c r="W11" s="13">
        <f t="shared" si="5"/>
        <v>15.841316961273783</v>
      </c>
      <c r="X11" s="17" t="str">
        <f t="shared" si="6"/>
        <v>0</v>
      </c>
      <c r="Y11" s="4" t="s">
        <v>71</v>
      </c>
      <c r="Z11" s="12"/>
      <c r="AA11" s="13">
        <f>(S11+O11)/(R11+O11)*100</f>
        <v>16.706730769230766</v>
      </c>
      <c r="AB11" s="45"/>
    </row>
    <row r="12" spans="1:28" s="1" customFormat="1" ht="41.45" customHeight="1" x14ac:dyDescent="0.2">
      <c r="A12" s="21">
        <v>6</v>
      </c>
      <c r="B12" s="14" t="s">
        <v>72</v>
      </c>
      <c r="C12" s="17" t="s">
        <v>20</v>
      </c>
      <c r="D12" s="17">
        <v>115</v>
      </c>
      <c r="E12" s="17">
        <v>3</v>
      </c>
      <c r="F12" s="18">
        <f t="shared" si="1"/>
        <v>2264</v>
      </c>
      <c r="G12" s="19">
        <f t="shared" si="2"/>
        <v>1944</v>
      </c>
      <c r="H12" s="20">
        <f t="shared" si="3"/>
        <v>320</v>
      </c>
      <c r="I12" s="22">
        <v>50</v>
      </c>
      <c r="J12" s="22">
        <v>12</v>
      </c>
      <c r="K12" s="22">
        <v>224</v>
      </c>
      <c r="L12" s="22">
        <v>112</v>
      </c>
      <c r="M12" s="18">
        <f t="shared" si="4"/>
        <v>12.3</v>
      </c>
      <c r="N12" s="2">
        <v>12.3</v>
      </c>
      <c r="O12" s="11"/>
      <c r="P12" s="2">
        <v>231</v>
      </c>
      <c r="Q12" s="2"/>
      <c r="R12" s="73">
        <f t="shared" si="0"/>
        <v>2170.6999999999998</v>
      </c>
      <c r="S12" s="18">
        <v>584.79999999999995</v>
      </c>
      <c r="T12" s="46">
        <v>4</v>
      </c>
      <c r="U12" s="46">
        <v>4</v>
      </c>
      <c r="V12" s="17">
        <v>6</v>
      </c>
      <c r="W12" s="13">
        <f t="shared" si="5"/>
        <v>26.940618233749479</v>
      </c>
      <c r="X12" s="17" t="str">
        <f t="shared" si="6"/>
        <v>0</v>
      </c>
      <c r="Y12" s="4" t="s">
        <v>57</v>
      </c>
      <c r="Z12" s="12"/>
      <c r="AA12" s="43"/>
      <c r="AB12" s="45"/>
    </row>
    <row r="13" spans="1:28" s="1" customFormat="1" ht="41.45" customHeight="1" x14ac:dyDescent="0.2">
      <c r="A13" s="21">
        <v>7</v>
      </c>
      <c r="B13" s="14" t="s">
        <v>73</v>
      </c>
      <c r="C13" s="17" t="s">
        <v>20</v>
      </c>
      <c r="D13" s="17">
        <v>116</v>
      </c>
      <c r="E13" s="17">
        <v>3</v>
      </c>
      <c r="F13" s="18">
        <f t="shared" si="1"/>
        <v>1698</v>
      </c>
      <c r="G13" s="19">
        <f t="shared" si="2"/>
        <v>1458</v>
      </c>
      <c r="H13" s="20">
        <f t="shared" si="3"/>
        <v>240</v>
      </c>
      <c r="I13" s="22"/>
      <c r="J13" s="22">
        <v>0</v>
      </c>
      <c r="K13" s="22"/>
      <c r="L13" s="22">
        <v>0</v>
      </c>
      <c r="M13" s="18">
        <f t="shared" si="4"/>
        <v>407</v>
      </c>
      <c r="N13" s="2">
        <v>15</v>
      </c>
      <c r="O13" s="11">
        <v>392</v>
      </c>
      <c r="P13" s="2"/>
      <c r="Q13" s="2"/>
      <c r="R13" s="73">
        <f t="shared" si="0"/>
        <v>1291</v>
      </c>
      <c r="S13" s="18">
        <v>1116.9000000000001</v>
      </c>
      <c r="T13" s="46">
        <v>3</v>
      </c>
      <c r="U13" s="46">
        <v>3</v>
      </c>
      <c r="V13" s="17">
        <v>0</v>
      </c>
      <c r="W13" s="13">
        <f t="shared" si="5"/>
        <v>86.514329976762212</v>
      </c>
      <c r="X13" s="17" t="str">
        <f t="shared" si="6"/>
        <v>12</v>
      </c>
      <c r="Y13" s="4" t="s">
        <v>59</v>
      </c>
      <c r="Z13" s="12"/>
      <c r="AA13" s="43"/>
      <c r="AB13" s="45"/>
    </row>
    <row r="14" spans="1:28" s="1" customFormat="1" ht="41.45" customHeight="1" x14ac:dyDescent="0.2">
      <c r="A14" s="21">
        <v>8</v>
      </c>
      <c r="B14" s="14" t="s">
        <v>47</v>
      </c>
      <c r="C14" s="17" t="s">
        <v>20</v>
      </c>
      <c r="D14" s="17">
        <v>117</v>
      </c>
      <c r="E14" s="17">
        <v>3</v>
      </c>
      <c r="F14" s="18">
        <f t="shared" si="1"/>
        <v>1292</v>
      </c>
      <c r="G14" s="19">
        <f t="shared" si="2"/>
        <v>972</v>
      </c>
      <c r="H14" s="20">
        <f t="shared" si="3"/>
        <v>320</v>
      </c>
      <c r="I14" s="22"/>
      <c r="J14" s="22">
        <v>0</v>
      </c>
      <c r="K14" s="22"/>
      <c r="L14" s="22">
        <v>0</v>
      </c>
      <c r="M14" s="18">
        <f t="shared" si="4"/>
        <v>9.1999999999999993</v>
      </c>
      <c r="N14" s="2">
        <v>9.1999999999999993</v>
      </c>
      <c r="O14" s="11"/>
      <c r="P14" s="2"/>
      <c r="Q14" s="2"/>
      <c r="R14" s="73">
        <f t="shared" si="0"/>
        <v>1282.8</v>
      </c>
      <c r="S14" s="18">
        <v>441.2</v>
      </c>
      <c r="T14" s="46">
        <v>2</v>
      </c>
      <c r="U14" s="46">
        <v>4</v>
      </c>
      <c r="V14" s="17">
        <v>4</v>
      </c>
      <c r="W14" s="13">
        <f t="shared" si="5"/>
        <v>34.393514187714374</v>
      </c>
      <c r="X14" s="17" t="str">
        <f t="shared" si="6"/>
        <v>6</v>
      </c>
      <c r="Y14" s="4"/>
      <c r="Z14" s="12"/>
      <c r="AA14" s="43"/>
      <c r="AB14" s="45"/>
    </row>
    <row r="15" spans="1:28" s="1" customFormat="1" ht="49.15" customHeight="1" x14ac:dyDescent="0.2">
      <c r="A15" s="21">
        <v>9</v>
      </c>
      <c r="B15" s="14" t="s">
        <v>74</v>
      </c>
      <c r="C15" s="17" t="s">
        <v>20</v>
      </c>
      <c r="D15" s="17">
        <v>118</v>
      </c>
      <c r="E15" s="17">
        <v>3</v>
      </c>
      <c r="F15" s="18">
        <f t="shared" si="1"/>
        <v>2990</v>
      </c>
      <c r="G15" s="19">
        <f t="shared" si="2"/>
        <v>2430</v>
      </c>
      <c r="H15" s="20">
        <f t="shared" si="3"/>
        <v>560</v>
      </c>
      <c r="I15" s="22"/>
      <c r="J15" s="22">
        <v>0</v>
      </c>
      <c r="K15" s="22"/>
      <c r="L15" s="22">
        <v>0</v>
      </c>
      <c r="M15" s="18">
        <f t="shared" si="4"/>
        <v>10</v>
      </c>
      <c r="N15" s="2">
        <v>10</v>
      </c>
      <c r="O15" s="11"/>
      <c r="P15" s="2"/>
      <c r="Q15" s="2"/>
      <c r="R15" s="73">
        <f t="shared" si="0"/>
        <v>2980</v>
      </c>
      <c r="S15" s="18">
        <v>7.4</v>
      </c>
      <c r="T15" s="46">
        <v>5</v>
      </c>
      <c r="U15" s="46">
        <v>7</v>
      </c>
      <c r="V15" s="17">
        <v>7</v>
      </c>
      <c r="W15" s="13">
        <f t="shared" si="5"/>
        <v>0.24832214765100674</v>
      </c>
      <c r="X15" s="17" t="str">
        <f t="shared" si="6"/>
        <v>0</v>
      </c>
      <c r="Y15" s="4"/>
      <c r="Z15" s="12"/>
      <c r="AA15" s="43"/>
      <c r="AB15" s="45"/>
    </row>
    <row r="16" spans="1:28" s="1" customFormat="1" ht="41.45" customHeight="1" x14ac:dyDescent="0.2">
      <c r="A16" s="21">
        <v>10</v>
      </c>
      <c r="B16" s="14" t="s">
        <v>48</v>
      </c>
      <c r="C16" s="17" t="s">
        <v>20</v>
      </c>
      <c r="D16" s="17">
        <v>125</v>
      </c>
      <c r="E16" s="17">
        <v>3</v>
      </c>
      <c r="F16" s="18">
        <f t="shared" si="1"/>
        <v>2344</v>
      </c>
      <c r="G16" s="19">
        <f t="shared" si="2"/>
        <v>1944</v>
      </c>
      <c r="H16" s="20">
        <f t="shared" si="3"/>
        <v>400</v>
      </c>
      <c r="I16" s="22"/>
      <c r="J16" s="22">
        <v>0</v>
      </c>
      <c r="K16" s="22"/>
      <c r="L16" s="22">
        <v>0</v>
      </c>
      <c r="M16" s="18">
        <f t="shared" si="4"/>
        <v>18.5</v>
      </c>
      <c r="N16" s="2">
        <v>18.5</v>
      </c>
      <c r="O16" s="11"/>
      <c r="P16" s="2"/>
      <c r="Q16" s="2"/>
      <c r="R16" s="73">
        <f t="shared" si="0"/>
        <v>2325.5</v>
      </c>
      <c r="S16" s="18">
        <v>551.5</v>
      </c>
      <c r="T16" s="46">
        <v>4</v>
      </c>
      <c r="U16" s="46">
        <v>5</v>
      </c>
      <c r="V16" s="17">
        <v>5</v>
      </c>
      <c r="W16" s="13">
        <f t="shared" si="5"/>
        <v>23.715330036551279</v>
      </c>
      <c r="X16" s="17" t="str">
        <f t="shared" si="6"/>
        <v>0</v>
      </c>
      <c r="Y16" s="4"/>
      <c r="Z16" s="12"/>
      <c r="AA16" s="43"/>
      <c r="AB16" s="45"/>
    </row>
    <row r="17" spans="1:30" s="1" customFormat="1" ht="41.45" customHeight="1" x14ac:dyDescent="0.2">
      <c r="A17" s="21">
        <v>11</v>
      </c>
      <c r="B17" s="14" t="s">
        <v>75</v>
      </c>
      <c r="C17" s="17" t="s">
        <v>20</v>
      </c>
      <c r="D17" s="17">
        <v>126</v>
      </c>
      <c r="E17" s="17">
        <v>3</v>
      </c>
      <c r="F17" s="18">
        <f t="shared" si="1"/>
        <v>1538</v>
      </c>
      <c r="G17" s="19">
        <f t="shared" si="2"/>
        <v>1458</v>
      </c>
      <c r="H17" s="20">
        <f t="shared" si="3"/>
        <v>80</v>
      </c>
      <c r="I17" s="22">
        <v>590</v>
      </c>
      <c r="J17" s="22">
        <v>147</v>
      </c>
      <c r="K17" s="22"/>
      <c r="L17" s="22">
        <v>0</v>
      </c>
      <c r="M17" s="18">
        <f t="shared" si="4"/>
        <v>12</v>
      </c>
      <c r="N17" s="2">
        <v>12</v>
      </c>
      <c r="O17" s="11"/>
      <c r="P17" s="2"/>
      <c r="Q17" s="2"/>
      <c r="R17" s="73">
        <f t="shared" si="0"/>
        <v>1969</v>
      </c>
      <c r="S17" s="18">
        <v>964</v>
      </c>
      <c r="T17" s="46">
        <v>3</v>
      </c>
      <c r="U17" s="46">
        <v>1</v>
      </c>
      <c r="V17" s="17">
        <v>1</v>
      </c>
      <c r="W17" s="13">
        <f t="shared" si="5"/>
        <v>48.958862366683597</v>
      </c>
      <c r="X17" s="17" t="str">
        <f t="shared" si="6"/>
        <v>6</v>
      </c>
      <c r="Y17" s="4"/>
      <c r="Z17" s="12"/>
      <c r="AA17" s="43"/>
      <c r="AB17" s="45"/>
    </row>
    <row r="18" spans="1:30" s="1" customFormat="1" ht="41.45" customHeight="1" x14ac:dyDescent="0.2">
      <c r="A18" s="21">
        <v>12</v>
      </c>
      <c r="B18" s="14" t="s">
        <v>76</v>
      </c>
      <c r="C18" s="17" t="s">
        <v>20</v>
      </c>
      <c r="D18" s="17">
        <v>127</v>
      </c>
      <c r="E18" s="17">
        <v>3</v>
      </c>
      <c r="F18" s="18">
        <f t="shared" si="1"/>
        <v>1132</v>
      </c>
      <c r="G18" s="19">
        <f t="shared" si="2"/>
        <v>972</v>
      </c>
      <c r="H18" s="20">
        <f t="shared" si="3"/>
        <v>160</v>
      </c>
      <c r="I18" s="22"/>
      <c r="J18" s="22">
        <v>0</v>
      </c>
      <c r="K18" s="22">
        <v>355</v>
      </c>
      <c r="L18" s="22">
        <v>177</v>
      </c>
      <c r="M18" s="18">
        <f t="shared" si="4"/>
        <v>9</v>
      </c>
      <c r="N18" s="2">
        <v>9</v>
      </c>
      <c r="O18" s="11"/>
      <c r="P18" s="2"/>
      <c r="Q18" s="2"/>
      <c r="R18" s="73">
        <f t="shared" ref="R18:R66" si="7">F18+I18-J18+K18-L18-M18-P18+Q18</f>
        <v>1301</v>
      </c>
      <c r="S18" s="18">
        <v>395.8</v>
      </c>
      <c r="T18" s="46">
        <v>2</v>
      </c>
      <c r="U18" s="46">
        <v>2</v>
      </c>
      <c r="V18" s="17">
        <v>1</v>
      </c>
      <c r="W18" s="13">
        <f t="shared" si="5"/>
        <v>30.422751729438897</v>
      </c>
      <c r="X18" s="17" t="str">
        <f t="shared" si="6"/>
        <v>6</v>
      </c>
      <c r="Y18" s="4"/>
      <c r="Z18" s="12"/>
      <c r="AA18" s="43"/>
      <c r="AB18" s="45"/>
    </row>
    <row r="19" spans="1:30" s="1" customFormat="1" ht="60.6" customHeight="1" x14ac:dyDescent="0.2">
      <c r="A19" s="21">
        <v>13</v>
      </c>
      <c r="B19" s="14" t="s">
        <v>77</v>
      </c>
      <c r="C19" s="17" t="s">
        <v>20</v>
      </c>
      <c r="D19" s="17">
        <v>128</v>
      </c>
      <c r="E19" s="17">
        <v>3</v>
      </c>
      <c r="F19" s="18">
        <f t="shared" si="1"/>
        <v>1132</v>
      </c>
      <c r="G19" s="19">
        <f t="shared" si="2"/>
        <v>972</v>
      </c>
      <c r="H19" s="20">
        <f t="shared" si="3"/>
        <v>160</v>
      </c>
      <c r="I19" s="22"/>
      <c r="J19" s="22">
        <v>0</v>
      </c>
      <c r="K19" s="22">
        <v>145</v>
      </c>
      <c r="L19" s="22">
        <v>72</v>
      </c>
      <c r="M19" s="18">
        <f t="shared" si="4"/>
        <v>30.1</v>
      </c>
      <c r="N19" s="2">
        <v>9.3000000000000007</v>
      </c>
      <c r="O19" s="11">
        <v>20.8</v>
      </c>
      <c r="P19" s="2"/>
      <c r="Q19" s="2"/>
      <c r="R19" s="73">
        <f t="shared" si="7"/>
        <v>1174.9000000000001</v>
      </c>
      <c r="S19" s="18">
        <v>11.4</v>
      </c>
      <c r="T19" s="46">
        <v>2</v>
      </c>
      <c r="U19" s="46">
        <v>2</v>
      </c>
      <c r="V19" s="17">
        <v>2</v>
      </c>
      <c r="W19" s="13">
        <f t="shared" si="5"/>
        <v>0.97029534428461994</v>
      </c>
      <c r="X19" s="17" t="str">
        <f t="shared" si="6"/>
        <v>0</v>
      </c>
      <c r="Y19" s="4" t="s">
        <v>78</v>
      </c>
      <c r="Z19" s="12"/>
      <c r="AA19" s="43"/>
      <c r="AB19" s="45"/>
    </row>
    <row r="20" spans="1:30" s="1" customFormat="1" ht="37.15" customHeight="1" x14ac:dyDescent="0.2">
      <c r="A20" s="21">
        <v>14</v>
      </c>
      <c r="B20" s="14" t="s">
        <v>60</v>
      </c>
      <c r="C20" s="17" t="s">
        <v>20</v>
      </c>
      <c r="D20" s="17">
        <v>140</v>
      </c>
      <c r="E20" s="17">
        <v>3</v>
      </c>
      <c r="F20" s="18">
        <f t="shared" si="1"/>
        <v>1778</v>
      </c>
      <c r="G20" s="19">
        <f t="shared" si="2"/>
        <v>1458</v>
      </c>
      <c r="H20" s="20">
        <f t="shared" si="3"/>
        <v>320</v>
      </c>
      <c r="I20" s="22"/>
      <c r="J20" s="22">
        <v>0</v>
      </c>
      <c r="K20" s="22"/>
      <c r="L20" s="22">
        <v>0</v>
      </c>
      <c r="M20" s="18">
        <f t="shared" si="4"/>
        <v>16.2</v>
      </c>
      <c r="N20" s="2">
        <v>16.2</v>
      </c>
      <c r="O20" s="11"/>
      <c r="P20" s="2"/>
      <c r="Q20" s="2"/>
      <c r="R20" s="73">
        <f t="shared" si="7"/>
        <v>1761.8</v>
      </c>
      <c r="S20" s="18">
        <v>7.4</v>
      </c>
      <c r="T20" s="46">
        <v>3</v>
      </c>
      <c r="U20" s="46">
        <v>4</v>
      </c>
      <c r="V20" s="17">
        <v>5</v>
      </c>
      <c r="W20" s="13">
        <f t="shared" si="5"/>
        <v>0.42002497445794074</v>
      </c>
      <c r="X20" s="17" t="str">
        <f t="shared" si="6"/>
        <v>0</v>
      </c>
      <c r="Y20" s="4"/>
      <c r="Z20" s="12"/>
      <c r="AA20" s="43"/>
      <c r="AB20" s="45"/>
    </row>
    <row r="21" spans="1:30" s="1" customFormat="1" ht="37.15" customHeight="1" x14ac:dyDescent="0.2">
      <c r="A21" s="21">
        <v>15</v>
      </c>
      <c r="B21" s="14" t="s">
        <v>79</v>
      </c>
      <c r="C21" s="17" t="s">
        <v>20</v>
      </c>
      <c r="D21" s="17">
        <v>141</v>
      </c>
      <c r="E21" s="17">
        <v>3</v>
      </c>
      <c r="F21" s="18">
        <f t="shared" si="1"/>
        <v>1698</v>
      </c>
      <c r="G21" s="19">
        <f t="shared" si="2"/>
        <v>1458</v>
      </c>
      <c r="H21" s="20">
        <f t="shared" si="3"/>
        <v>240</v>
      </c>
      <c r="I21" s="22">
        <v>220</v>
      </c>
      <c r="J21" s="22">
        <v>55</v>
      </c>
      <c r="K21" s="22">
        <v>70</v>
      </c>
      <c r="L21" s="22">
        <v>35</v>
      </c>
      <c r="M21" s="18">
        <f t="shared" si="4"/>
        <v>19.5</v>
      </c>
      <c r="N21" s="2">
        <v>19.5</v>
      </c>
      <c r="O21" s="11"/>
      <c r="P21" s="2"/>
      <c r="Q21" s="2"/>
      <c r="R21" s="73">
        <f t="shared" si="7"/>
        <v>1878.5</v>
      </c>
      <c r="S21" s="18">
        <v>1421.8</v>
      </c>
      <c r="T21" s="46">
        <v>3</v>
      </c>
      <c r="U21" s="46">
        <v>3</v>
      </c>
      <c r="V21" s="17">
        <v>1</v>
      </c>
      <c r="W21" s="13">
        <f t="shared" si="5"/>
        <v>75.688048975246204</v>
      </c>
      <c r="X21" s="17" t="str">
        <f t="shared" si="6"/>
        <v>12</v>
      </c>
      <c r="Y21" s="4"/>
      <c r="Z21" s="12"/>
      <c r="AA21" s="43"/>
      <c r="AB21" s="45"/>
    </row>
    <row r="22" spans="1:30" s="1" customFormat="1" ht="37.9" customHeight="1" x14ac:dyDescent="0.2">
      <c r="A22" s="21">
        <v>16</v>
      </c>
      <c r="B22" s="14" t="s">
        <v>80</v>
      </c>
      <c r="C22" s="17" t="s">
        <v>20</v>
      </c>
      <c r="D22" s="17">
        <v>142</v>
      </c>
      <c r="E22" s="17">
        <v>3</v>
      </c>
      <c r="F22" s="18">
        <f t="shared" si="1"/>
        <v>2184</v>
      </c>
      <c r="G22" s="19">
        <f t="shared" si="2"/>
        <v>1944</v>
      </c>
      <c r="H22" s="20">
        <f t="shared" si="3"/>
        <v>240</v>
      </c>
      <c r="I22" s="22"/>
      <c r="J22" s="22">
        <v>0</v>
      </c>
      <c r="K22" s="22"/>
      <c r="L22" s="22">
        <v>0</v>
      </c>
      <c r="M22" s="18">
        <f t="shared" si="4"/>
        <v>16.7</v>
      </c>
      <c r="N22" s="2">
        <v>16.7</v>
      </c>
      <c r="O22" s="11"/>
      <c r="P22" s="2"/>
      <c r="Q22" s="2">
        <v>26</v>
      </c>
      <c r="R22" s="73">
        <f t="shared" si="7"/>
        <v>2193.3000000000002</v>
      </c>
      <c r="S22" s="18">
        <v>371.1</v>
      </c>
      <c r="T22" s="46">
        <v>4</v>
      </c>
      <c r="U22" s="46">
        <v>3</v>
      </c>
      <c r="V22" s="17">
        <v>4</v>
      </c>
      <c r="W22" s="13">
        <f t="shared" si="5"/>
        <v>16.919710025988234</v>
      </c>
      <c r="X22" s="17" t="str">
        <f t="shared" si="6"/>
        <v>0</v>
      </c>
      <c r="Y22" s="4"/>
      <c r="Z22" s="12"/>
      <c r="AA22" s="43"/>
      <c r="AB22" s="45"/>
    </row>
    <row r="23" spans="1:30" s="1" customFormat="1" ht="34.15" customHeight="1" x14ac:dyDescent="0.2">
      <c r="A23" s="21">
        <v>17</v>
      </c>
      <c r="B23" s="14" t="s">
        <v>49</v>
      </c>
      <c r="C23" s="17" t="s">
        <v>20</v>
      </c>
      <c r="D23" s="17">
        <v>150</v>
      </c>
      <c r="E23" s="17">
        <v>3</v>
      </c>
      <c r="F23" s="18">
        <f t="shared" si="1"/>
        <v>1858</v>
      </c>
      <c r="G23" s="19">
        <f t="shared" si="2"/>
        <v>1458</v>
      </c>
      <c r="H23" s="20">
        <f t="shared" si="3"/>
        <v>400</v>
      </c>
      <c r="I23" s="22"/>
      <c r="J23" s="22">
        <v>0</v>
      </c>
      <c r="K23" s="22"/>
      <c r="L23" s="22">
        <v>0</v>
      </c>
      <c r="M23" s="18">
        <f t="shared" si="4"/>
        <v>22.7</v>
      </c>
      <c r="N23" s="2">
        <v>22.7</v>
      </c>
      <c r="O23" s="11"/>
      <c r="P23" s="2"/>
      <c r="Q23" s="2"/>
      <c r="R23" s="73">
        <f t="shared" si="7"/>
        <v>1835.3</v>
      </c>
      <c r="S23" s="18">
        <v>168</v>
      </c>
      <c r="T23" s="46">
        <v>3</v>
      </c>
      <c r="U23" s="46">
        <v>5</v>
      </c>
      <c r="V23" s="17">
        <v>5</v>
      </c>
      <c r="W23" s="13">
        <f t="shared" si="5"/>
        <v>9.1538168146896979</v>
      </c>
      <c r="X23" s="17" t="str">
        <f t="shared" si="6"/>
        <v>0</v>
      </c>
      <c r="Y23" s="4"/>
      <c r="Z23" s="12"/>
      <c r="AA23" s="43"/>
      <c r="AB23" s="45"/>
    </row>
    <row r="24" spans="1:30" s="1" customFormat="1" ht="54.6" customHeight="1" x14ac:dyDescent="0.2">
      <c r="A24" s="21">
        <v>18</v>
      </c>
      <c r="B24" s="14" t="s">
        <v>81</v>
      </c>
      <c r="C24" s="17" t="s">
        <v>20</v>
      </c>
      <c r="D24" s="17">
        <v>151</v>
      </c>
      <c r="E24" s="17">
        <v>3</v>
      </c>
      <c r="F24" s="18">
        <f t="shared" si="1"/>
        <v>2830</v>
      </c>
      <c r="G24" s="18">
        <f t="shared" si="2"/>
        <v>2430</v>
      </c>
      <c r="H24" s="18">
        <f t="shared" si="3"/>
        <v>400</v>
      </c>
      <c r="I24" s="18"/>
      <c r="J24" s="18">
        <v>0</v>
      </c>
      <c r="K24" s="18"/>
      <c r="L24" s="18">
        <v>0</v>
      </c>
      <c r="M24" s="18">
        <f t="shared" si="4"/>
        <v>12.2</v>
      </c>
      <c r="N24" s="18">
        <v>12.2</v>
      </c>
      <c r="O24" s="18"/>
      <c r="P24" s="18"/>
      <c r="Q24" s="18"/>
      <c r="R24" s="73">
        <f t="shared" si="7"/>
        <v>2817.8</v>
      </c>
      <c r="S24" s="18">
        <v>986.7</v>
      </c>
      <c r="T24" s="46">
        <v>5</v>
      </c>
      <c r="U24" s="46">
        <v>5</v>
      </c>
      <c r="V24" s="46">
        <v>5</v>
      </c>
      <c r="W24" s="13">
        <f t="shared" si="5"/>
        <v>35.016679679182339</v>
      </c>
      <c r="X24" s="17" t="str">
        <f t="shared" si="6"/>
        <v>6</v>
      </c>
      <c r="Y24" s="4"/>
      <c r="Z24" s="12"/>
      <c r="AA24" s="43"/>
      <c r="AB24" s="45"/>
      <c r="AD24" s="1" t="s">
        <v>81</v>
      </c>
    </row>
    <row r="25" spans="1:30" s="1" customFormat="1" ht="41.45" customHeight="1" x14ac:dyDescent="0.2">
      <c r="A25" s="21">
        <v>19</v>
      </c>
      <c r="B25" s="14" t="s">
        <v>82</v>
      </c>
      <c r="C25" s="17" t="s">
        <v>20</v>
      </c>
      <c r="D25" s="17">
        <v>152</v>
      </c>
      <c r="E25" s="17">
        <v>3</v>
      </c>
      <c r="F25" s="18">
        <f t="shared" si="1"/>
        <v>2264</v>
      </c>
      <c r="G25" s="19">
        <f t="shared" si="2"/>
        <v>1944</v>
      </c>
      <c r="H25" s="20">
        <f t="shared" si="3"/>
        <v>320</v>
      </c>
      <c r="I25" s="22"/>
      <c r="J25" s="22">
        <v>0</v>
      </c>
      <c r="K25" s="22"/>
      <c r="L25" s="22">
        <v>0</v>
      </c>
      <c r="M25" s="18">
        <f t="shared" si="4"/>
        <v>20.5</v>
      </c>
      <c r="N25" s="2">
        <v>20.5</v>
      </c>
      <c r="O25" s="11"/>
      <c r="P25" s="2"/>
      <c r="Q25" s="2"/>
      <c r="R25" s="73">
        <f t="shared" si="7"/>
        <v>2243.5</v>
      </c>
      <c r="S25" s="18">
        <v>605.9</v>
      </c>
      <c r="T25" s="46">
        <v>4</v>
      </c>
      <c r="U25" s="46">
        <v>4</v>
      </c>
      <c r="V25" s="17">
        <v>2</v>
      </c>
      <c r="W25" s="13">
        <f t="shared" si="5"/>
        <v>27.00690884778248</v>
      </c>
      <c r="X25" s="17" t="str">
        <f t="shared" si="6"/>
        <v>0</v>
      </c>
      <c r="Y25" s="4"/>
      <c r="Z25" s="12"/>
      <c r="AA25" s="43"/>
      <c r="AB25" s="45"/>
      <c r="AD25" s="1" t="s">
        <v>83</v>
      </c>
    </row>
    <row r="26" spans="1:30" s="1" customFormat="1" ht="40.15" customHeight="1" x14ac:dyDescent="0.2">
      <c r="A26" s="21">
        <v>20</v>
      </c>
      <c r="B26" s="14" t="s">
        <v>84</v>
      </c>
      <c r="C26" s="17" t="s">
        <v>20</v>
      </c>
      <c r="D26" s="17" t="s">
        <v>85</v>
      </c>
      <c r="E26" s="17">
        <v>3</v>
      </c>
      <c r="F26" s="18">
        <f t="shared" si="1"/>
        <v>2830</v>
      </c>
      <c r="G26" s="18">
        <f t="shared" si="2"/>
        <v>2430</v>
      </c>
      <c r="H26" s="18">
        <f t="shared" si="3"/>
        <v>400</v>
      </c>
      <c r="I26" s="18">
        <v>265</v>
      </c>
      <c r="J26" s="18">
        <v>66</v>
      </c>
      <c r="K26" s="18"/>
      <c r="L26" s="18">
        <v>0</v>
      </c>
      <c r="M26" s="18">
        <f t="shared" si="4"/>
        <v>34</v>
      </c>
      <c r="N26" s="18">
        <v>34</v>
      </c>
      <c r="O26" s="18"/>
      <c r="P26" s="18"/>
      <c r="Q26" s="18"/>
      <c r="R26" s="73">
        <f t="shared" si="7"/>
        <v>2995</v>
      </c>
      <c r="S26" s="18">
        <f>210.7+628</f>
        <v>838.7</v>
      </c>
      <c r="T26" s="46">
        <v>5</v>
      </c>
      <c r="U26" s="46">
        <v>5</v>
      </c>
      <c r="V26" s="46">
        <v>4</v>
      </c>
      <c r="W26" s="13">
        <f t="shared" si="5"/>
        <v>28.003338898163609</v>
      </c>
      <c r="X26" s="17" t="str">
        <f t="shared" si="6"/>
        <v>0</v>
      </c>
      <c r="Y26" s="4"/>
      <c r="Z26" s="12"/>
      <c r="AA26" s="43"/>
      <c r="AB26" s="45"/>
    </row>
    <row r="27" spans="1:30" s="1" customFormat="1" ht="74.45" customHeight="1" x14ac:dyDescent="0.2">
      <c r="A27" s="21">
        <v>21</v>
      </c>
      <c r="B27" s="14" t="s">
        <v>86</v>
      </c>
      <c r="C27" s="17" t="s">
        <v>20</v>
      </c>
      <c r="D27" s="17" t="s">
        <v>87</v>
      </c>
      <c r="E27" s="17">
        <v>3</v>
      </c>
      <c r="F27" s="18">
        <f t="shared" si="1"/>
        <v>2344</v>
      </c>
      <c r="G27" s="18">
        <f t="shared" si="2"/>
        <v>1944</v>
      </c>
      <c r="H27" s="18">
        <f t="shared" si="3"/>
        <v>400</v>
      </c>
      <c r="I27" s="18">
        <v>180</v>
      </c>
      <c r="J27" s="18">
        <v>45</v>
      </c>
      <c r="K27" s="18"/>
      <c r="L27" s="18">
        <v>0</v>
      </c>
      <c r="M27" s="18">
        <f t="shared" si="4"/>
        <v>8.4</v>
      </c>
      <c r="N27" s="18">
        <v>8.4</v>
      </c>
      <c r="O27" s="18"/>
      <c r="P27" s="18"/>
      <c r="Q27" s="18"/>
      <c r="R27" s="73">
        <f t="shared" si="7"/>
        <v>2470.6</v>
      </c>
      <c r="S27" s="18">
        <f>316.9+361.9</f>
        <v>678.8</v>
      </c>
      <c r="T27" s="46">
        <v>4</v>
      </c>
      <c r="U27" s="46">
        <v>5</v>
      </c>
      <c r="V27" s="46">
        <v>4</v>
      </c>
      <c r="W27" s="13">
        <f t="shared" si="5"/>
        <v>27.475107261393994</v>
      </c>
      <c r="X27" s="17" t="str">
        <f t="shared" si="6"/>
        <v>0</v>
      </c>
      <c r="Y27" s="4"/>
      <c r="Z27" s="12"/>
      <c r="AA27" s="43"/>
      <c r="AB27" s="45"/>
    </row>
    <row r="28" spans="1:30" s="1" customFormat="1" ht="61.15" customHeight="1" x14ac:dyDescent="0.2">
      <c r="A28" s="21">
        <v>22</v>
      </c>
      <c r="B28" s="14" t="s">
        <v>88</v>
      </c>
      <c r="C28" s="17" t="s">
        <v>20</v>
      </c>
      <c r="D28" s="17">
        <v>159</v>
      </c>
      <c r="E28" s="17">
        <v>3</v>
      </c>
      <c r="F28" s="18">
        <f t="shared" si="1"/>
        <v>2910</v>
      </c>
      <c r="G28" s="19">
        <f t="shared" si="2"/>
        <v>2430</v>
      </c>
      <c r="H28" s="20">
        <f t="shared" si="3"/>
        <v>480</v>
      </c>
      <c r="I28" s="22"/>
      <c r="J28" s="22">
        <v>0</v>
      </c>
      <c r="K28" s="22"/>
      <c r="L28" s="22">
        <v>0</v>
      </c>
      <c r="M28" s="18">
        <f t="shared" si="4"/>
        <v>20.100000000000001</v>
      </c>
      <c r="N28" s="2">
        <v>20.100000000000001</v>
      </c>
      <c r="O28" s="11"/>
      <c r="P28" s="2"/>
      <c r="Q28" s="2"/>
      <c r="R28" s="73">
        <f t="shared" si="7"/>
        <v>2889.9</v>
      </c>
      <c r="S28" s="18">
        <v>632.79999999999995</v>
      </c>
      <c r="T28" s="46">
        <v>5</v>
      </c>
      <c r="U28" s="46">
        <v>6</v>
      </c>
      <c r="V28" s="17">
        <v>4</v>
      </c>
      <c r="W28" s="13">
        <f t="shared" si="5"/>
        <v>21.896951451607318</v>
      </c>
      <c r="X28" s="17" t="str">
        <f t="shared" si="6"/>
        <v>0</v>
      </c>
      <c r="Y28" s="4"/>
      <c r="Z28" s="12"/>
      <c r="AA28" s="43"/>
      <c r="AB28" s="45"/>
    </row>
    <row r="29" spans="1:30" s="1" customFormat="1" ht="52.9" customHeight="1" x14ac:dyDescent="0.2">
      <c r="A29" s="21">
        <v>23</v>
      </c>
      <c r="B29" s="14" t="s">
        <v>89</v>
      </c>
      <c r="C29" s="17" t="s">
        <v>20</v>
      </c>
      <c r="D29" s="17" t="s">
        <v>90</v>
      </c>
      <c r="E29" s="17">
        <v>3</v>
      </c>
      <c r="F29" s="18">
        <f t="shared" si="1"/>
        <v>2830</v>
      </c>
      <c r="G29" s="18">
        <f t="shared" si="2"/>
        <v>2430</v>
      </c>
      <c r="H29" s="18">
        <f t="shared" si="3"/>
        <v>400</v>
      </c>
      <c r="I29" s="18"/>
      <c r="J29" s="18">
        <v>0</v>
      </c>
      <c r="K29" s="18"/>
      <c r="L29" s="18">
        <v>0</v>
      </c>
      <c r="M29" s="18">
        <f t="shared" si="4"/>
        <v>33.1</v>
      </c>
      <c r="N29" s="18">
        <v>33.1</v>
      </c>
      <c r="O29" s="18"/>
      <c r="P29" s="18"/>
      <c r="Q29" s="18"/>
      <c r="R29" s="73">
        <f t="shared" si="7"/>
        <v>2796.9</v>
      </c>
      <c r="S29" s="18">
        <f>417.4+446.5</f>
        <v>863.9</v>
      </c>
      <c r="T29" s="46">
        <v>5</v>
      </c>
      <c r="U29" s="46">
        <v>5</v>
      </c>
      <c r="V29" s="46">
        <v>3</v>
      </c>
      <c r="W29" s="13">
        <f t="shared" si="5"/>
        <v>30.887768600951048</v>
      </c>
      <c r="X29" s="17" t="str">
        <f t="shared" si="6"/>
        <v>6</v>
      </c>
      <c r="Y29" s="4"/>
      <c r="Z29" s="12"/>
      <c r="AA29" s="43"/>
      <c r="AB29" s="45"/>
    </row>
    <row r="30" spans="1:30" s="1" customFormat="1" ht="28.15" customHeight="1" x14ac:dyDescent="0.2">
      <c r="A30" s="21">
        <v>24</v>
      </c>
      <c r="B30" s="14" t="s">
        <v>91</v>
      </c>
      <c r="C30" s="17" t="s">
        <v>20</v>
      </c>
      <c r="D30" s="17" t="s">
        <v>92</v>
      </c>
      <c r="E30" s="17">
        <v>3</v>
      </c>
      <c r="F30" s="18">
        <f t="shared" si="1"/>
        <v>1132</v>
      </c>
      <c r="G30" s="18">
        <f t="shared" si="2"/>
        <v>972</v>
      </c>
      <c r="H30" s="18">
        <f t="shared" si="3"/>
        <v>160</v>
      </c>
      <c r="I30" s="18"/>
      <c r="J30" s="18">
        <v>0</v>
      </c>
      <c r="K30" s="18"/>
      <c r="L30" s="18">
        <v>0</v>
      </c>
      <c r="M30" s="18">
        <f t="shared" si="4"/>
        <v>13.8</v>
      </c>
      <c r="N30" s="18">
        <v>13.8</v>
      </c>
      <c r="O30" s="18"/>
      <c r="P30" s="18"/>
      <c r="Q30" s="18"/>
      <c r="R30" s="73">
        <f t="shared" si="7"/>
        <v>1118.2</v>
      </c>
      <c r="S30" s="18">
        <f>682.4+435.8</f>
        <v>1118.2</v>
      </c>
      <c r="T30" s="46">
        <v>2</v>
      </c>
      <c r="U30" s="46">
        <v>2</v>
      </c>
      <c r="V30" s="46">
        <v>4</v>
      </c>
      <c r="W30" s="13">
        <f t="shared" si="5"/>
        <v>100</v>
      </c>
      <c r="X30" s="17" t="str">
        <f t="shared" si="6"/>
        <v>12</v>
      </c>
      <c r="Y30" s="4"/>
      <c r="Z30" s="12"/>
      <c r="AA30" s="43"/>
      <c r="AB30" s="45"/>
    </row>
    <row r="31" spans="1:30" s="1" customFormat="1" ht="60" customHeight="1" x14ac:dyDescent="0.2">
      <c r="A31" s="21">
        <v>25</v>
      </c>
      <c r="B31" s="14" t="s">
        <v>93</v>
      </c>
      <c r="C31" s="17" t="s">
        <v>20</v>
      </c>
      <c r="D31" s="17">
        <v>165</v>
      </c>
      <c r="E31" s="17">
        <v>3</v>
      </c>
      <c r="F31" s="18">
        <f t="shared" si="1"/>
        <v>2264</v>
      </c>
      <c r="G31" s="19">
        <f t="shared" si="2"/>
        <v>1944</v>
      </c>
      <c r="H31" s="20">
        <f t="shared" si="3"/>
        <v>320</v>
      </c>
      <c r="I31" s="22"/>
      <c r="J31" s="22">
        <v>0</v>
      </c>
      <c r="K31" s="22">
        <v>100</v>
      </c>
      <c r="L31" s="22">
        <v>50</v>
      </c>
      <c r="M31" s="18">
        <f t="shared" si="4"/>
        <v>153.20000000000002</v>
      </c>
      <c r="N31" s="2">
        <v>19.899999999999999</v>
      </c>
      <c r="O31" s="11">
        <v>133.30000000000001</v>
      </c>
      <c r="P31" s="2"/>
      <c r="Q31" s="2"/>
      <c r="R31" s="73">
        <f t="shared" si="7"/>
        <v>2160.8000000000002</v>
      </c>
      <c r="S31" s="18">
        <v>123.6</v>
      </c>
      <c r="T31" s="46">
        <v>4</v>
      </c>
      <c r="U31" s="46">
        <v>4</v>
      </c>
      <c r="V31" s="17">
        <v>3</v>
      </c>
      <c r="W31" s="13">
        <f t="shared" si="5"/>
        <v>5.7201036653091437</v>
      </c>
      <c r="X31" s="17" t="str">
        <f t="shared" si="6"/>
        <v>0</v>
      </c>
      <c r="Y31" s="4"/>
      <c r="Z31" s="12"/>
      <c r="AA31" s="43"/>
      <c r="AB31" s="45"/>
    </row>
    <row r="32" spans="1:30" s="1" customFormat="1" ht="37.9" customHeight="1" x14ac:dyDescent="0.2">
      <c r="A32" s="21">
        <v>26</v>
      </c>
      <c r="B32" s="14" t="s">
        <v>83</v>
      </c>
      <c r="C32" s="17" t="s">
        <v>20</v>
      </c>
      <c r="D32" s="17">
        <v>206</v>
      </c>
      <c r="E32" s="17">
        <v>3</v>
      </c>
      <c r="F32" s="18">
        <f t="shared" si="1"/>
        <v>2830</v>
      </c>
      <c r="G32" s="18">
        <f t="shared" si="2"/>
        <v>2430</v>
      </c>
      <c r="H32" s="18">
        <f t="shared" si="3"/>
        <v>400</v>
      </c>
      <c r="I32" s="18"/>
      <c r="J32" s="18">
        <v>0</v>
      </c>
      <c r="K32" s="18"/>
      <c r="L32" s="18">
        <v>0</v>
      </c>
      <c r="M32" s="18">
        <f t="shared" si="4"/>
        <v>26</v>
      </c>
      <c r="N32" s="18">
        <v>26</v>
      </c>
      <c r="O32" s="18"/>
      <c r="P32" s="18"/>
      <c r="Q32" s="18"/>
      <c r="R32" s="73">
        <f t="shared" si="7"/>
        <v>2804</v>
      </c>
      <c r="S32" s="18">
        <v>239.1</v>
      </c>
      <c r="T32" s="46">
        <v>5</v>
      </c>
      <c r="U32" s="46">
        <v>5</v>
      </c>
      <c r="V32" s="46">
        <v>9</v>
      </c>
      <c r="W32" s="13">
        <f t="shared" si="5"/>
        <v>8.5271041369472176</v>
      </c>
      <c r="X32" s="17" t="str">
        <f t="shared" si="6"/>
        <v>0</v>
      </c>
      <c r="Y32" s="4"/>
      <c r="Z32" s="12"/>
      <c r="AA32" s="43"/>
      <c r="AB32" s="45"/>
    </row>
    <row r="33" spans="1:28" s="1" customFormat="1" ht="37.9" customHeight="1" x14ac:dyDescent="0.2">
      <c r="A33" s="21">
        <v>27</v>
      </c>
      <c r="B33" s="14" t="s">
        <v>50</v>
      </c>
      <c r="C33" s="17" t="s">
        <v>20</v>
      </c>
      <c r="D33" s="17">
        <v>207</v>
      </c>
      <c r="E33" s="17">
        <v>3</v>
      </c>
      <c r="F33" s="18">
        <f t="shared" si="1"/>
        <v>1538</v>
      </c>
      <c r="G33" s="19">
        <f t="shared" si="2"/>
        <v>1458</v>
      </c>
      <c r="H33" s="20">
        <f t="shared" si="3"/>
        <v>80</v>
      </c>
      <c r="I33" s="22"/>
      <c r="J33" s="22">
        <v>0</v>
      </c>
      <c r="K33" s="22"/>
      <c r="L33" s="22">
        <v>0</v>
      </c>
      <c r="M33" s="18">
        <f t="shared" si="4"/>
        <v>11.5</v>
      </c>
      <c r="N33" s="2">
        <v>11.5</v>
      </c>
      <c r="O33" s="11"/>
      <c r="P33" s="2"/>
      <c r="Q33" s="2"/>
      <c r="R33" s="73">
        <f t="shared" si="7"/>
        <v>1526.5</v>
      </c>
      <c r="S33" s="18">
        <v>169.9</v>
      </c>
      <c r="T33" s="46">
        <v>3</v>
      </c>
      <c r="U33" s="46">
        <v>1</v>
      </c>
      <c r="V33" s="17">
        <v>1</v>
      </c>
      <c r="W33" s="13">
        <f t="shared" si="5"/>
        <v>11.130036030134296</v>
      </c>
      <c r="X33" s="17" t="str">
        <f t="shared" si="6"/>
        <v>0</v>
      </c>
      <c r="Y33" s="4"/>
      <c r="Z33" s="12"/>
      <c r="AA33" s="43"/>
      <c r="AB33" s="45"/>
    </row>
    <row r="34" spans="1:28" s="1" customFormat="1" ht="41.45" customHeight="1" x14ac:dyDescent="0.2">
      <c r="A34" s="21">
        <v>28</v>
      </c>
      <c r="B34" s="14" t="s">
        <v>58</v>
      </c>
      <c r="C34" s="17" t="s">
        <v>20</v>
      </c>
      <c r="D34" s="17">
        <v>208</v>
      </c>
      <c r="E34" s="17">
        <v>3</v>
      </c>
      <c r="F34" s="18">
        <f t="shared" si="1"/>
        <v>2830</v>
      </c>
      <c r="G34" s="19">
        <f t="shared" si="2"/>
        <v>2430</v>
      </c>
      <c r="H34" s="20">
        <f t="shared" si="3"/>
        <v>400</v>
      </c>
      <c r="I34" s="22"/>
      <c r="J34" s="22">
        <v>0</v>
      </c>
      <c r="K34" s="22"/>
      <c r="L34" s="22">
        <v>0</v>
      </c>
      <c r="M34" s="18">
        <f t="shared" si="4"/>
        <v>14</v>
      </c>
      <c r="N34" s="2">
        <v>14</v>
      </c>
      <c r="O34" s="11"/>
      <c r="P34" s="2"/>
      <c r="Q34" s="2"/>
      <c r="R34" s="73">
        <f t="shared" si="7"/>
        <v>2816</v>
      </c>
      <c r="S34" s="18">
        <v>0.2</v>
      </c>
      <c r="T34" s="46">
        <v>5</v>
      </c>
      <c r="U34" s="46">
        <v>5</v>
      </c>
      <c r="V34" s="17">
        <v>5</v>
      </c>
      <c r="W34" s="13">
        <f t="shared" si="5"/>
        <v>7.1022727272727279E-3</v>
      </c>
      <c r="X34" s="17" t="str">
        <f t="shared" si="6"/>
        <v>0</v>
      </c>
      <c r="Y34" s="4"/>
      <c r="Z34" s="12"/>
      <c r="AA34" s="43"/>
      <c r="AB34" s="45"/>
    </row>
    <row r="35" spans="1:28" s="1" customFormat="1" ht="41.45" customHeight="1" x14ac:dyDescent="0.2">
      <c r="A35" s="21">
        <v>29</v>
      </c>
      <c r="B35" s="14" t="s">
        <v>51</v>
      </c>
      <c r="C35" s="17" t="s">
        <v>20</v>
      </c>
      <c r="D35" s="17">
        <v>267</v>
      </c>
      <c r="E35" s="17">
        <v>3</v>
      </c>
      <c r="F35" s="18">
        <f t="shared" si="1"/>
        <v>2104</v>
      </c>
      <c r="G35" s="19">
        <f t="shared" si="2"/>
        <v>1944</v>
      </c>
      <c r="H35" s="20">
        <f t="shared" si="3"/>
        <v>160</v>
      </c>
      <c r="I35" s="22"/>
      <c r="J35" s="22">
        <v>0</v>
      </c>
      <c r="K35" s="22"/>
      <c r="L35" s="22">
        <v>0</v>
      </c>
      <c r="M35" s="18">
        <f t="shared" si="4"/>
        <v>19</v>
      </c>
      <c r="N35" s="2">
        <v>19</v>
      </c>
      <c r="O35" s="11"/>
      <c r="P35" s="2"/>
      <c r="Q35" s="2"/>
      <c r="R35" s="73">
        <f t="shared" si="7"/>
        <v>2085</v>
      </c>
      <c r="S35" s="18">
        <v>330.3</v>
      </c>
      <c r="T35" s="46">
        <v>4</v>
      </c>
      <c r="U35" s="46">
        <v>2</v>
      </c>
      <c r="V35" s="17">
        <v>4</v>
      </c>
      <c r="W35" s="13">
        <f t="shared" si="5"/>
        <v>15.841726618705037</v>
      </c>
      <c r="X35" s="17" t="str">
        <f t="shared" si="6"/>
        <v>0</v>
      </c>
      <c r="Y35" s="4"/>
      <c r="Z35" s="12"/>
      <c r="AA35" s="43"/>
      <c r="AB35" s="45"/>
    </row>
    <row r="36" spans="1:28" s="1" customFormat="1" ht="41.45" customHeight="1" x14ac:dyDescent="0.2">
      <c r="A36" s="21">
        <v>30</v>
      </c>
      <c r="B36" s="14" t="s">
        <v>94</v>
      </c>
      <c r="C36" s="17" t="s">
        <v>20</v>
      </c>
      <c r="D36" s="17">
        <v>268</v>
      </c>
      <c r="E36" s="17">
        <v>3</v>
      </c>
      <c r="F36" s="18">
        <f t="shared" si="1"/>
        <v>806</v>
      </c>
      <c r="G36" s="19">
        <f t="shared" si="2"/>
        <v>486</v>
      </c>
      <c r="H36" s="20">
        <f t="shared" si="3"/>
        <v>320</v>
      </c>
      <c r="I36" s="22"/>
      <c r="J36" s="22">
        <v>0</v>
      </c>
      <c r="K36" s="22"/>
      <c r="L36" s="22">
        <v>0</v>
      </c>
      <c r="M36" s="18">
        <f t="shared" si="4"/>
        <v>5.7</v>
      </c>
      <c r="N36" s="2">
        <v>5.7</v>
      </c>
      <c r="O36" s="11"/>
      <c r="P36" s="2"/>
      <c r="Q36" s="2"/>
      <c r="R36" s="73">
        <f t="shared" si="7"/>
        <v>800.3</v>
      </c>
      <c r="S36" s="18">
        <v>320.89999999999998</v>
      </c>
      <c r="T36" s="46">
        <v>1</v>
      </c>
      <c r="U36" s="46">
        <v>4</v>
      </c>
      <c r="V36" s="17">
        <v>4</v>
      </c>
      <c r="W36" s="13">
        <f t="shared" si="5"/>
        <v>40.097463451205797</v>
      </c>
      <c r="X36" s="17" t="str">
        <f t="shared" si="6"/>
        <v>6</v>
      </c>
      <c r="Y36" s="4"/>
      <c r="Z36" s="12"/>
      <c r="AA36" s="43"/>
      <c r="AB36" s="45"/>
    </row>
    <row r="37" spans="1:28" s="1" customFormat="1" ht="41.45" customHeight="1" x14ac:dyDescent="0.2">
      <c r="A37" s="21">
        <v>31</v>
      </c>
      <c r="B37" s="14" t="s">
        <v>95</v>
      </c>
      <c r="C37" s="17" t="s">
        <v>20</v>
      </c>
      <c r="D37" s="17">
        <v>269</v>
      </c>
      <c r="E37" s="17">
        <v>3</v>
      </c>
      <c r="F37" s="18">
        <f t="shared" si="1"/>
        <v>1618</v>
      </c>
      <c r="G37" s="19">
        <f t="shared" si="2"/>
        <v>1458</v>
      </c>
      <c r="H37" s="20">
        <f t="shared" si="3"/>
        <v>160</v>
      </c>
      <c r="I37" s="22"/>
      <c r="J37" s="22">
        <v>0</v>
      </c>
      <c r="K37" s="22">
        <v>20</v>
      </c>
      <c r="L37" s="22">
        <v>10</v>
      </c>
      <c r="M37" s="18">
        <f t="shared" si="4"/>
        <v>33.4</v>
      </c>
      <c r="N37" s="2">
        <v>14</v>
      </c>
      <c r="O37" s="11">
        <v>19.399999999999999</v>
      </c>
      <c r="P37" s="2"/>
      <c r="Q37" s="2"/>
      <c r="R37" s="73">
        <f t="shared" si="7"/>
        <v>1594.6</v>
      </c>
      <c r="S37" s="18">
        <v>1070.0999999999999</v>
      </c>
      <c r="T37" s="46">
        <v>3</v>
      </c>
      <c r="U37" s="46">
        <v>2</v>
      </c>
      <c r="V37" s="17">
        <v>5</v>
      </c>
      <c r="W37" s="13">
        <f t="shared" si="5"/>
        <v>67.107738617835196</v>
      </c>
      <c r="X37" s="17" t="str">
        <f t="shared" si="6"/>
        <v>6</v>
      </c>
      <c r="Y37" s="4" t="s">
        <v>96</v>
      </c>
      <c r="Z37" s="12"/>
      <c r="AA37" s="43"/>
      <c r="AB37" s="45"/>
    </row>
    <row r="38" spans="1:28" s="1" customFormat="1" ht="41.45" customHeight="1" x14ac:dyDescent="0.2">
      <c r="A38" s="21">
        <v>32</v>
      </c>
      <c r="B38" s="14" t="s">
        <v>97</v>
      </c>
      <c r="C38" s="17" t="s">
        <v>20</v>
      </c>
      <c r="D38" s="17">
        <v>270</v>
      </c>
      <c r="E38" s="17">
        <v>3</v>
      </c>
      <c r="F38" s="18">
        <f t="shared" si="1"/>
        <v>3396</v>
      </c>
      <c r="G38" s="19">
        <f t="shared" si="2"/>
        <v>2916</v>
      </c>
      <c r="H38" s="20">
        <f t="shared" si="3"/>
        <v>480</v>
      </c>
      <c r="I38" s="22">
        <v>215</v>
      </c>
      <c r="J38" s="22">
        <v>54</v>
      </c>
      <c r="K38" s="22">
        <v>97</v>
      </c>
      <c r="L38" s="22">
        <v>47</v>
      </c>
      <c r="M38" s="18">
        <f t="shared" si="4"/>
        <v>25.3</v>
      </c>
      <c r="N38" s="2">
        <v>25.3</v>
      </c>
      <c r="O38" s="11"/>
      <c r="P38" s="2"/>
      <c r="Q38" s="2"/>
      <c r="R38" s="73">
        <f t="shared" si="7"/>
        <v>3581.7</v>
      </c>
      <c r="S38" s="18">
        <v>711.8</v>
      </c>
      <c r="T38" s="46">
        <v>6</v>
      </c>
      <c r="U38" s="46">
        <v>6</v>
      </c>
      <c r="V38" s="17">
        <v>6</v>
      </c>
      <c r="W38" s="13">
        <f t="shared" si="5"/>
        <v>19.873244548678002</v>
      </c>
      <c r="X38" s="17" t="str">
        <f t="shared" si="6"/>
        <v>0</v>
      </c>
      <c r="Y38" s="4"/>
      <c r="Z38" s="12"/>
      <c r="AA38" s="43"/>
      <c r="AB38" s="45"/>
    </row>
    <row r="39" spans="1:28" s="1" customFormat="1" ht="41.45" customHeight="1" x14ac:dyDescent="0.2">
      <c r="A39" s="21">
        <v>33</v>
      </c>
      <c r="B39" s="14" t="s">
        <v>52</v>
      </c>
      <c r="C39" s="17" t="s">
        <v>20</v>
      </c>
      <c r="D39" s="17">
        <v>275</v>
      </c>
      <c r="E39" s="17">
        <v>3</v>
      </c>
      <c r="F39" s="18">
        <f t="shared" si="1"/>
        <v>3316</v>
      </c>
      <c r="G39" s="19">
        <f t="shared" si="2"/>
        <v>2916</v>
      </c>
      <c r="H39" s="20">
        <f t="shared" si="3"/>
        <v>400</v>
      </c>
      <c r="I39" s="22"/>
      <c r="J39" s="22">
        <v>0</v>
      </c>
      <c r="K39" s="22"/>
      <c r="L39" s="22">
        <v>0</v>
      </c>
      <c r="M39" s="18">
        <f t="shared" si="4"/>
        <v>386</v>
      </c>
      <c r="N39" s="2">
        <v>30.4</v>
      </c>
      <c r="O39" s="11">
        <v>355.6</v>
      </c>
      <c r="P39" s="2"/>
      <c r="Q39" s="2"/>
      <c r="R39" s="73">
        <f t="shared" si="7"/>
        <v>2930</v>
      </c>
      <c r="S39" s="18">
        <v>810.9</v>
      </c>
      <c r="T39" s="46">
        <v>6</v>
      </c>
      <c r="U39" s="46">
        <v>5</v>
      </c>
      <c r="V39" s="17">
        <v>6</v>
      </c>
      <c r="W39" s="13">
        <v>35.5</v>
      </c>
      <c r="X39" s="17">
        <v>3</v>
      </c>
      <c r="Y39" s="4" t="s">
        <v>98</v>
      </c>
      <c r="Z39" s="12"/>
      <c r="AA39" s="43">
        <f>(O39+S39)/(R39+O39)*100</f>
        <v>35.503408814219625</v>
      </c>
      <c r="AB39" s="45"/>
    </row>
    <row r="40" spans="1:28" s="1" customFormat="1" ht="41.45" customHeight="1" x14ac:dyDescent="0.2">
      <c r="A40" s="21">
        <v>34</v>
      </c>
      <c r="B40" s="14" t="s">
        <v>99</v>
      </c>
      <c r="C40" s="17" t="s">
        <v>20</v>
      </c>
      <c r="D40" s="17">
        <v>276</v>
      </c>
      <c r="E40" s="17">
        <v>3</v>
      </c>
      <c r="F40" s="18">
        <f t="shared" si="1"/>
        <v>566</v>
      </c>
      <c r="G40" s="19">
        <f t="shared" si="2"/>
        <v>486</v>
      </c>
      <c r="H40" s="20">
        <f t="shared" si="3"/>
        <v>80</v>
      </c>
      <c r="I40" s="22"/>
      <c r="J40" s="22">
        <v>0</v>
      </c>
      <c r="K40" s="22">
        <v>125</v>
      </c>
      <c r="L40" s="22">
        <v>62</v>
      </c>
      <c r="M40" s="18">
        <f t="shared" si="4"/>
        <v>3.9</v>
      </c>
      <c r="N40" s="2">
        <v>3.9</v>
      </c>
      <c r="O40" s="11"/>
      <c r="P40" s="2"/>
      <c r="Q40" s="2"/>
      <c r="R40" s="73">
        <f t="shared" si="7"/>
        <v>625.1</v>
      </c>
      <c r="S40" s="18">
        <v>312.10000000000002</v>
      </c>
      <c r="T40" s="46">
        <v>1</v>
      </c>
      <c r="U40" s="46">
        <v>1</v>
      </c>
      <c r="V40" s="17">
        <v>1</v>
      </c>
      <c r="W40" s="13">
        <f t="shared" si="5"/>
        <v>49.928011518157092</v>
      </c>
      <c r="X40" s="17" t="str">
        <f t="shared" si="6"/>
        <v>6</v>
      </c>
      <c r="Y40" s="4"/>
      <c r="Z40" s="12"/>
      <c r="AA40" s="43"/>
      <c r="AB40" s="45"/>
    </row>
    <row r="41" spans="1:28" s="1" customFormat="1" ht="41.45" customHeight="1" x14ac:dyDescent="0.2">
      <c r="A41" s="21">
        <v>35</v>
      </c>
      <c r="B41" s="14" t="s">
        <v>100</v>
      </c>
      <c r="C41" s="17" t="s">
        <v>20</v>
      </c>
      <c r="D41" s="17">
        <v>277</v>
      </c>
      <c r="E41" s="17">
        <v>3</v>
      </c>
      <c r="F41" s="18">
        <f t="shared" si="1"/>
        <v>3396</v>
      </c>
      <c r="G41" s="19">
        <f t="shared" si="2"/>
        <v>2916</v>
      </c>
      <c r="H41" s="20">
        <f t="shared" si="3"/>
        <v>480</v>
      </c>
      <c r="I41" s="22">
        <v>265</v>
      </c>
      <c r="J41" s="22">
        <v>66</v>
      </c>
      <c r="K41" s="22">
        <v>86</v>
      </c>
      <c r="L41" s="22">
        <v>43</v>
      </c>
      <c r="M41" s="18">
        <f t="shared" si="4"/>
        <v>22</v>
      </c>
      <c r="N41" s="2">
        <v>22</v>
      </c>
      <c r="O41" s="11"/>
      <c r="P41" s="2"/>
      <c r="Q41" s="2"/>
      <c r="R41" s="73">
        <f t="shared" si="7"/>
        <v>3616</v>
      </c>
      <c r="S41" s="18">
        <v>803.4</v>
      </c>
      <c r="T41" s="46">
        <v>6</v>
      </c>
      <c r="U41" s="46">
        <v>6</v>
      </c>
      <c r="V41" s="17">
        <v>7</v>
      </c>
      <c r="W41" s="13">
        <f t="shared" si="5"/>
        <v>22.217920353982301</v>
      </c>
      <c r="X41" s="17" t="str">
        <f t="shared" si="6"/>
        <v>0</v>
      </c>
      <c r="Y41" s="4"/>
      <c r="Z41" s="12"/>
      <c r="AA41" s="43"/>
      <c r="AB41" s="45"/>
    </row>
    <row r="42" spans="1:28" s="1" customFormat="1" ht="64.900000000000006" customHeight="1" x14ac:dyDescent="0.2">
      <c r="A42" s="21">
        <v>36</v>
      </c>
      <c r="B42" s="14" t="s">
        <v>101</v>
      </c>
      <c r="C42" s="17" t="s">
        <v>20</v>
      </c>
      <c r="D42" s="17">
        <v>310</v>
      </c>
      <c r="E42" s="17">
        <v>3</v>
      </c>
      <c r="F42" s="18">
        <f t="shared" si="1"/>
        <v>2184</v>
      </c>
      <c r="G42" s="19">
        <f t="shared" si="2"/>
        <v>1944</v>
      </c>
      <c r="H42" s="20">
        <f t="shared" si="3"/>
        <v>240</v>
      </c>
      <c r="I42" s="22"/>
      <c r="J42" s="22">
        <v>0</v>
      </c>
      <c r="K42" s="22">
        <v>100</v>
      </c>
      <c r="L42" s="22">
        <v>50</v>
      </c>
      <c r="M42" s="18">
        <f t="shared" si="4"/>
        <v>19.7</v>
      </c>
      <c r="N42" s="2">
        <v>19.7</v>
      </c>
      <c r="O42" s="11"/>
      <c r="P42" s="2"/>
      <c r="Q42" s="2"/>
      <c r="R42" s="73">
        <f t="shared" si="7"/>
        <v>2214.3000000000002</v>
      </c>
      <c r="S42" s="18">
        <v>932.8</v>
      </c>
      <c r="T42" s="46">
        <v>4</v>
      </c>
      <c r="U42" s="46">
        <v>3</v>
      </c>
      <c r="V42" s="17">
        <v>3</v>
      </c>
      <c r="W42" s="13">
        <f t="shared" si="5"/>
        <v>42.126179831097858</v>
      </c>
      <c r="X42" s="17" t="str">
        <f t="shared" si="6"/>
        <v>6</v>
      </c>
      <c r="Y42" s="4"/>
      <c r="Z42" s="12"/>
      <c r="AA42" s="43"/>
      <c r="AB42" s="45"/>
    </row>
    <row r="43" spans="1:28" s="1" customFormat="1" ht="60" customHeight="1" x14ac:dyDescent="0.2">
      <c r="A43" s="21">
        <v>37</v>
      </c>
      <c r="B43" s="14" t="s">
        <v>102</v>
      </c>
      <c r="C43" s="17" t="s">
        <v>20</v>
      </c>
      <c r="D43" s="17" t="s">
        <v>103</v>
      </c>
      <c r="E43" s="17">
        <v>3</v>
      </c>
      <c r="F43" s="18">
        <f t="shared" si="1"/>
        <v>3236</v>
      </c>
      <c r="G43" s="18">
        <f t="shared" si="2"/>
        <v>2916</v>
      </c>
      <c r="H43" s="18">
        <f t="shared" si="3"/>
        <v>320</v>
      </c>
      <c r="I43" s="18"/>
      <c r="J43" s="18">
        <v>0</v>
      </c>
      <c r="K43" s="18">
        <v>108</v>
      </c>
      <c r="L43" s="18">
        <v>54</v>
      </c>
      <c r="M43" s="18">
        <f t="shared" si="4"/>
        <v>27.6</v>
      </c>
      <c r="N43" s="18">
        <v>27.6</v>
      </c>
      <c r="O43" s="18"/>
      <c r="P43" s="18"/>
      <c r="Q43" s="18"/>
      <c r="R43" s="73">
        <f t="shared" si="7"/>
        <v>3262.4</v>
      </c>
      <c r="S43" s="18">
        <f>967.6+468.6</f>
        <v>1436.2</v>
      </c>
      <c r="T43" s="46">
        <v>6</v>
      </c>
      <c r="U43" s="46">
        <v>4</v>
      </c>
      <c r="V43" s="46">
        <v>5</v>
      </c>
      <c r="W43" s="13">
        <f t="shared" si="5"/>
        <v>44.022805296714075</v>
      </c>
      <c r="X43" s="17" t="str">
        <f t="shared" si="6"/>
        <v>6</v>
      </c>
      <c r="Y43" s="4"/>
      <c r="Z43" s="12"/>
      <c r="AA43" s="43"/>
      <c r="AB43" s="45"/>
    </row>
    <row r="44" spans="1:28" s="1" customFormat="1" ht="37.9" customHeight="1" x14ac:dyDescent="0.2">
      <c r="A44" s="21">
        <v>38</v>
      </c>
      <c r="B44" s="14" t="s">
        <v>104</v>
      </c>
      <c r="C44" s="17" t="s">
        <v>20</v>
      </c>
      <c r="D44" s="17" t="s">
        <v>105</v>
      </c>
      <c r="E44" s="17">
        <v>3</v>
      </c>
      <c r="F44" s="18">
        <f t="shared" si="1"/>
        <v>726</v>
      </c>
      <c r="G44" s="18">
        <f t="shared" si="2"/>
        <v>486</v>
      </c>
      <c r="H44" s="18">
        <f t="shared" si="3"/>
        <v>240</v>
      </c>
      <c r="I44" s="18"/>
      <c r="J44" s="18">
        <v>0</v>
      </c>
      <c r="K44" s="18"/>
      <c r="L44" s="18">
        <v>0</v>
      </c>
      <c r="M44" s="18">
        <f t="shared" si="4"/>
        <v>8.1999999999999993</v>
      </c>
      <c r="N44" s="18">
        <v>8.1999999999999993</v>
      </c>
      <c r="O44" s="18"/>
      <c r="P44" s="18"/>
      <c r="Q44" s="18"/>
      <c r="R44" s="73">
        <f t="shared" si="7"/>
        <v>717.8</v>
      </c>
      <c r="S44" s="18">
        <f>125.6+360+173.2</f>
        <v>658.8</v>
      </c>
      <c r="T44" s="46">
        <v>1</v>
      </c>
      <c r="U44" s="46">
        <v>3</v>
      </c>
      <c r="V44" s="46">
        <v>4</v>
      </c>
      <c r="W44" s="13">
        <f t="shared" si="5"/>
        <v>91.780440234048484</v>
      </c>
      <c r="X44" s="17" t="str">
        <f t="shared" si="6"/>
        <v>12</v>
      </c>
      <c r="Y44" s="4"/>
      <c r="Z44" s="12"/>
      <c r="AA44" s="43"/>
      <c r="AB44" s="45"/>
    </row>
    <row r="45" spans="1:28" s="1" customFormat="1" ht="41.45" customHeight="1" x14ac:dyDescent="0.2">
      <c r="A45" s="21">
        <v>39</v>
      </c>
      <c r="B45" s="14" t="s">
        <v>106</v>
      </c>
      <c r="C45" s="17" t="s">
        <v>20</v>
      </c>
      <c r="D45" s="17">
        <v>338</v>
      </c>
      <c r="E45" s="17">
        <v>3</v>
      </c>
      <c r="F45" s="18">
        <f t="shared" si="1"/>
        <v>2750</v>
      </c>
      <c r="G45" s="19">
        <f t="shared" si="2"/>
        <v>2430</v>
      </c>
      <c r="H45" s="20">
        <f t="shared" si="3"/>
        <v>320</v>
      </c>
      <c r="I45" s="22"/>
      <c r="J45" s="22">
        <v>0</v>
      </c>
      <c r="K45" s="22">
        <v>180</v>
      </c>
      <c r="L45" s="22">
        <v>90</v>
      </c>
      <c r="M45" s="18">
        <f t="shared" si="4"/>
        <v>17.399999999999999</v>
      </c>
      <c r="N45" s="2">
        <v>17.399999999999999</v>
      </c>
      <c r="O45" s="11"/>
      <c r="P45" s="2"/>
      <c r="Q45" s="2"/>
      <c r="R45" s="73">
        <f t="shared" si="7"/>
        <v>2822.6</v>
      </c>
      <c r="S45" s="18">
        <v>626.79999999999995</v>
      </c>
      <c r="T45" s="46">
        <v>5</v>
      </c>
      <c r="U45" s="46">
        <v>4</v>
      </c>
      <c r="V45" s="17">
        <v>5</v>
      </c>
      <c r="W45" s="13">
        <f t="shared" si="5"/>
        <v>22.206476298448237</v>
      </c>
      <c r="X45" s="17" t="str">
        <f t="shared" si="6"/>
        <v>0</v>
      </c>
      <c r="Y45" s="4"/>
      <c r="Z45" s="12"/>
      <c r="AA45" s="43"/>
      <c r="AB45" s="45"/>
    </row>
    <row r="46" spans="1:28" s="1" customFormat="1" ht="41.45" customHeight="1" x14ac:dyDescent="0.2">
      <c r="A46" s="21">
        <v>40</v>
      </c>
      <c r="B46" s="14" t="s">
        <v>107</v>
      </c>
      <c r="C46" s="17" t="s">
        <v>20</v>
      </c>
      <c r="D46" s="17">
        <v>355</v>
      </c>
      <c r="E46" s="17">
        <v>3</v>
      </c>
      <c r="F46" s="18">
        <f t="shared" si="1"/>
        <v>486</v>
      </c>
      <c r="G46" s="19">
        <f t="shared" si="2"/>
        <v>486</v>
      </c>
      <c r="H46" s="20">
        <f t="shared" si="3"/>
        <v>0</v>
      </c>
      <c r="I46" s="22"/>
      <c r="J46" s="22">
        <v>0</v>
      </c>
      <c r="K46" s="22"/>
      <c r="L46" s="22">
        <v>0</v>
      </c>
      <c r="M46" s="18">
        <f t="shared" si="4"/>
        <v>7</v>
      </c>
      <c r="N46" s="2">
        <v>7</v>
      </c>
      <c r="O46" s="11"/>
      <c r="P46" s="2"/>
      <c r="Q46" s="2"/>
      <c r="R46" s="73">
        <f t="shared" si="7"/>
        <v>479</v>
      </c>
      <c r="S46" s="18">
        <v>66.099999999999994</v>
      </c>
      <c r="T46" s="46">
        <v>1</v>
      </c>
      <c r="U46" s="46">
        <v>0</v>
      </c>
      <c r="V46" s="17">
        <v>0</v>
      </c>
      <c r="W46" s="13">
        <f t="shared" si="5"/>
        <v>13.799582463465551</v>
      </c>
      <c r="X46" s="17" t="str">
        <f t="shared" si="6"/>
        <v>0</v>
      </c>
      <c r="Y46" s="4"/>
      <c r="Z46" s="12"/>
      <c r="AA46" s="43"/>
      <c r="AB46" s="45"/>
    </row>
    <row r="47" spans="1:28" s="1" customFormat="1" ht="41.45" customHeight="1" x14ac:dyDescent="0.2">
      <c r="A47" s="21">
        <v>41</v>
      </c>
      <c r="B47" s="14" t="s">
        <v>53</v>
      </c>
      <c r="C47" s="17" t="s">
        <v>20</v>
      </c>
      <c r="D47" s="17">
        <v>2</v>
      </c>
      <c r="E47" s="17">
        <v>6</v>
      </c>
      <c r="F47" s="18">
        <f t="shared" si="1"/>
        <v>1698</v>
      </c>
      <c r="G47" s="19">
        <f t="shared" si="2"/>
        <v>1458</v>
      </c>
      <c r="H47" s="20">
        <f t="shared" si="3"/>
        <v>240</v>
      </c>
      <c r="I47" s="22">
        <v>200</v>
      </c>
      <c r="J47" s="22">
        <v>50</v>
      </c>
      <c r="K47" s="22">
        <v>505</v>
      </c>
      <c r="L47" s="22">
        <v>252</v>
      </c>
      <c r="M47" s="18">
        <f t="shared" si="4"/>
        <v>15.6</v>
      </c>
      <c r="N47" s="2">
        <v>15.6</v>
      </c>
      <c r="O47" s="11"/>
      <c r="P47" s="2"/>
      <c r="Q47" s="2"/>
      <c r="R47" s="73">
        <f t="shared" si="7"/>
        <v>2085.4</v>
      </c>
      <c r="S47" s="18">
        <v>8.4</v>
      </c>
      <c r="T47" s="46">
        <v>3</v>
      </c>
      <c r="U47" s="46">
        <v>3</v>
      </c>
      <c r="V47" s="17">
        <v>4</v>
      </c>
      <c r="W47" s="13">
        <f t="shared" si="5"/>
        <v>0.40280042198139449</v>
      </c>
      <c r="X47" s="17" t="str">
        <f t="shared" si="6"/>
        <v>0</v>
      </c>
      <c r="Y47" s="4"/>
      <c r="Z47" s="12"/>
      <c r="AA47" s="43"/>
      <c r="AB47" s="45"/>
    </row>
    <row r="48" spans="1:28" s="1" customFormat="1" ht="41.45" customHeight="1" x14ac:dyDescent="0.2">
      <c r="A48" s="21">
        <v>42</v>
      </c>
      <c r="B48" s="14" t="s">
        <v>61</v>
      </c>
      <c r="C48" s="17" t="s">
        <v>20</v>
      </c>
      <c r="D48" s="17">
        <v>3</v>
      </c>
      <c r="E48" s="17">
        <v>6</v>
      </c>
      <c r="F48" s="18">
        <f t="shared" si="1"/>
        <v>726</v>
      </c>
      <c r="G48" s="19">
        <f t="shared" si="2"/>
        <v>486</v>
      </c>
      <c r="H48" s="20">
        <f t="shared" si="3"/>
        <v>240</v>
      </c>
      <c r="I48" s="22"/>
      <c r="J48" s="22">
        <v>0</v>
      </c>
      <c r="K48" s="22"/>
      <c r="L48" s="22">
        <v>0</v>
      </c>
      <c r="M48" s="18">
        <f t="shared" si="4"/>
        <v>8.8000000000000007</v>
      </c>
      <c r="N48" s="2">
        <v>8.8000000000000007</v>
      </c>
      <c r="O48" s="11"/>
      <c r="P48" s="2"/>
      <c r="Q48" s="2"/>
      <c r="R48" s="73">
        <f t="shared" si="7"/>
        <v>717.2</v>
      </c>
      <c r="S48" s="18">
        <v>437.5</v>
      </c>
      <c r="T48" s="46">
        <v>1</v>
      </c>
      <c r="U48" s="46">
        <v>3</v>
      </c>
      <c r="V48" s="17">
        <v>7</v>
      </c>
      <c r="W48" s="13">
        <f t="shared" si="5"/>
        <v>61.0011154489682</v>
      </c>
      <c r="X48" s="17" t="str">
        <f t="shared" si="6"/>
        <v>6</v>
      </c>
      <c r="Y48" s="4"/>
      <c r="Z48" s="12"/>
      <c r="AA48" s="43"/>
      <c r="AB48" s="45"/>
    </row>
    <row r="49" spans="1:28" s="1" customFormat="1" ht="41.45" customHeight="1" x14ac:dyDescent="0.2">
      <c r="A49" s="21">
        <v>43</v>
      </c>
      <c r="B49" s="14" t="s">
        <v>54</v>
      </c>
      <c r="C49" s="17" t="s">
        <v>20</v>
      </c>
      <c r="D49" s="17">
        <v>3</v>
      </c>
      <c r="E49" s="17">
        <v>6</v>
      </c>
      <c r="F49" s="18">
        <f t="shared" si="1"/>
        <v>2430</v>
      </c>
      <c r="G49" s="19">
        <f t="shared" si="2"/>
        <v>2430</v>
      </c>
      <c r="H49" s="20">
        <f t="shared" si="3"/>
        <v>0</v>
      </c>
      <c r="I49" s="22"/>
      <c r="J49" s="22">
        <v>0</v>
      </c>
      <c r="K49" s="22"/>
      <c r="L49" s="22">
        <v>0</v>
      </c>
      <c r="M49" s="18">
        <f t="shared" si="4"/>
        <v>29.6</v>
      </c>
      <c r="N49" s="2">
        <v>29.6</v>
      </c>
      <c r="O49" s="11"/>
      <c r="P49" s="2"/>
      <c r="Q49" s="2"/>
      <c r="R49" s="73">
        <f t="shared" si="7"/>
        <v>2400.4</v>
      </c>
      <c r="S49" s="18">
        <v>1465.2</v>
      </c>
      <c r="T49" s="46">
        <v>5</v>
      </c>
      <c r="U49" s="46">
        <v>0</v>
      </c>
      <c r="V49" s="17">
        <v>5</v>
      </c>
      <c r="W49" s="13">
        <f t="shared" si="5"/>
        <v>61.039826695550737</v>
      </c>
      <c r="X49" s="17" t="str">
        <f t="shared" si="6"/>
        <v>6</v>
      </c>
      <c r="Y49" s="4"/>
      <c r="Z49" s="12"/>
      <c r="AA49" s="43"/>
      <c r="AB49" s="45"/>
    </row>
    <row r="50" spans="1:28" s="1" customFormat="1" ht="41.45" customHeight="1" x14ac:dyDescent="0.2">
      <c r="A50" s="21">
        <v>44</v>
      </c>
      <c r="B50" s="14" t="s">
        <v>108</v>
      </c>
      <c r="C50" s="17" t="s">
        <v>20</v>
      </c>
      <c r="D50" s="17">
        <v>10</v>
      </c>
      <c r="E50" s="17">
        <v>6</v>
      </c>
      <c r="F50" s="18">
        <f t="shared" si="1"/>
        <v>1698</v>
      </c>
      <c r="G50" s="19">
        <f t="shared" si="2"/>
        <v>1458</v>
      </c>
      <c r="H50" s="20">
        <f t="shared" si="3"/>
        <v>240</v>
      </c>
      <c r="I50" s="22"/>
      <c r="J50" s="22">
        <v>0</v>
      </c>
      <c r="K50" s="22"/>
      <c r="L50" s="22">
        <v>0</v>
      </c>
      <c r="M50" s="18">
        <f t="shared" si="4"/>
        <v>20.8</v>
      </c>
      <c r="N50" s="2">
        <v>20.8</v>
      </c>
      <c r="O50" s="11"/>
      <c r="P50" s="2"/>
      <c r="Q50" s="2"/>
      <c r="R50" s="73">
        <f t="shared" si="7"/>
        <v>1677.2</v>
      </c>
      <c r="S50" s="18">
        <v>751.9</v>
      </c>
      <c r="T50" s="46">
        <v>3</v>
      </c>
      <c r="U50" s="46">
        <v>3</v>
      </c>
      <c r="V50" s="17">
        <v>2</v>
      </c>
      <c r="W50" s="13">
        <f t="shared" si="5"/>
        <v>44.830670164559976</v>
      </c>
      <c r="X50" s="17" t="str">
        <f t="shared" si="6"/>
        <v>6</v>
      </c>
      <c r="Y50" s="4"/>
      <c r="Z50" s="12"/>
      <c r="AA50" s="43"/>
      <c r="AB50" s="45"/>
    </row>
    <row r="51" spans="1:28" s="1" customFormat="1" ht="86.45" customHeight="1" x14ac:dyDescent="0.2">
      <c r="A51" s="21">
        <v>45</v>
      </c>
      <c r="B51" s="14" t="s">
        <v>109</v>
      </c>
      <c r="C51" s="17" t="s">
        <v>20</v>
      </c>
      <c r="D51" s="17">
        <v>11</v>
      </c>
      <c r="E51" s="17">
        <v>6</v>
      </c>
      <c r="F51" s="18">
        <f t="shared" si="1"/>
        <v>2750</v>
      </c>
      <c r="G51" s="19">
        <f t="shared" si="2"/>
        <v>2430</v>
      </c>
      <c r="H51" s="20">
        <f t="shared" si="3"/>
        <v>320</v>
      </c>
      <c r="I51" s="22"/>
      <c r="J51" s="22">
        <v>0</v>
      </c>
      <c r="K51" s="22">
        <v>35</v>
      </c>
      <c r="L51" s="22">
        <v>17</v>
      </c>
      <c r="M51" s="18">
        <f t="shared" si="4"/>
        <v>21.5</v>
      </c>
      <c r="N51" s="2">
        <v>21.5</v>
      </c>
      <c r="O51" s="11"/>
      <c r="P51" s="2"/>
      <c r="Q51" s="2"/>
      <c r="R51" s="73">
        <f t="shared" si="7"/>
        <v>2746.5</v>
      </c>
      <c r="S51" s="18">
        <v>1160.3</v>
      </c>
      <c r="T51" s="46">
        <v>5</v>
      </c>
      <c r="U51" s="46">
        <v>4</v>
      </c>
      <c r="V51" s="17">
        <v>4</v>
      </c>
      <c r="W51" s="13">
        <f t="shared" si="5"/>
        <v>42.246495539777897</v>
      </c>
      <c r="X51" s="17" t="str">
        <f t="shared" si="6"/>
        <v>6</v>
      </c>
      <c r="Y51" s="4"/>
      <c r="Z51" s="12"/>
      <c r="AA51" s="43"/>
      <c r="AB51" s="45"/>
    </row>
    <row r="52" spans="1:28" s="1" customFormat="1" ht="76.900000000000006" customHeight="1" x14ac:dyDescent="0.2">
      <c r="A52" s="21">
        <v>46</v>
      </c>
      <c r="B52" s="14" t="s">
        <v>110</v>
      </c>
      <c r="C52" s="17" t="s">
        <v>20</v>
      </c>
      <c r="D52" s="17">
        <v>45</v>
      </c>
      <c r="E52" s="17">
        <v>6</v>
      </c>
      <c r="F52" s="18">
        <f t="shared" si="1"/>
        <v>5260</v>
      </c>
      <c r="G52" s="19">
        <f t="shared" si="2"/>
        <v>4860</v>
      </c>
      <c r="H52" s="20">
        <f t="shared" si="3"/>
        <v>400</v>
      </c>
      <c r="I52" s="22"/>
      <c r="J52" s="22">
        <v>0</v>
      </c>
      <c r="K52" s="22"/>
      <c r="L52" s="22">
        <v>0</v>
      </c>
      <c r="M52" s="18">
        <f t="shared" si="4"/>
        <v>49</v>
      </c>
      <c r="N52" s="2">
        <v>49</v>
      </c>
      <c r="O52" s="11"/>
      <c r="P52" s="2"/>
      <c r="Q52" s="2"/>
      <c r="R52" s="73">
        <f t="shared" si="7"/>
        <v>5211</v>
      </c>
      <c r="S52" s="18">
        <v>1418.3</v>
      </c>
      <c r="T52" s="46">
        <v>10</v>
      </c>
      <c r="U52" s="46">
        <v>5</v>
      </c>
      <c r="V52" s="17">
        <v>9</v>
      </c>
      <c r="W52" s="13">
        <f t="shared" si="5"/>
        <v>27.217424678564573</v>
      </c>
      <c r="X52" s="17" t="str">
        <f t="shared" si="6"/>
        <v>0</v>
      </c>
      <c r="Y52" s="4"/>
      <c r="Z52" s="12"/>
      <c r="AA52" s="43"/>
      <c r="AB52" s="45"/>
    </row>
    <row r="53" spans="1:28" s="1" customFormat="1" ht="62.45" customHeight="1" x14ac:dyDescent="0.2">
      <c r="A53" s="21">
        <v>47</v>
      </c>
      <c r="B53" s="14" t="s">
        <v>111</v>
      </c>
      <c r="C53" s="17" t="s">
        <v>20</v>
      </c>
      <c r="D53" s="17">
        <v>46</v>
      </c>
      <c r="E53" s="17">
        <v>6</v>
      </c>
      <c r="F53" s="18">
        <f t="shared" si="1"/>
        <v>3236</v>
      </c>
      <c r="G53" s="19">
        <f t="shared" si="2"/>
        <v>2916</v>
      </c>
      <c r="H53" s="20">
        <f t="shared" si="3"/>
        <v>320</v>
      </c>
      <c r="I53" s="22">
        <v>125</v>
      </c>
      <c r="J53" s="22">
        <v>31</v>
      </c>
      <c r="K53" s="22"/>
      <c r="L53" s="22">
        <v>0</v>
      </c>
      <c r="M53" s="18">
        <f t="shared" si="4"/>
        <v>15.9</v>
      </c>
      <c r="N53" s="2">
        <v>15.9</v>
      </c>
      <c r="O53" s="11"/>
      <c r="P53" s="2"/>
      <c r="Q53" s="2"/>
      <c r="R53" s="73">
        <f t="shared" si="7"/>
        <v>3314.1</v>
      </c>
      <c r="S53" s="18">
        <v>810.6</v>
      </c>
      <c r="T53" s="46">
        <v>6</v>
      </c>
      <c r="U53" s="46">
        <v>4</v>
      </c>
      <c r="V53" s="17">
        <v>9</v>
      </c>
      <c r="W53" s="13">
        <f t="shared" si="5"/>
        <v>24.459129175341722</v>
      </c>
      <c r="X53" s="17" t="str">
        <f t="shared" si="6"/>
        <v>0</v>
      </c>
      <c r="Y53" s="4"/>
      <c r="Z53" s="12"/>
      <c r="AA53" s="43"/>
      <c r="AB53" s="45"/>
    </row>
    <row r="54" spans="1:28" s="1" customFormat="1" ht="41.45" customHeight="1" x14ac:dyDescent="0.2">
      <c r="A54" s="21">
        <v>48</v>
      </c>
      <c r="B54" s="14" t="s">
        <v>55</v>
      </c>
      <c r="C54" s="17" t="s">
        <v>20</v>
      </c>
      <c r="D54" s="17">
        <v>47</v>
      </c>
      <c r="E54" s="17">
        <v>6</v>
      </c>
      <c r="F54" s="18">
        <f t="shared" si="1"/>
        <v>1372</v>
      </c>
      <c r="G54" s="19">
        <f t="shared" si="2"/>
        <v>972</v>
      </c>
      <c r="H54" s="20">
        <f t="shared" si="3"/>
        <v>400</v>
      </c>
      <c r="I54" s="22"/>
      <c r="J54" s="22">
        <v>0</v>
      </c>
      <c r="K54" s="22"/>
      <c r="L54" s="22">
        <v>0</v>
      </c>
      <c r="M54" s="18">
        <f t="shared" si="4"/>
        <v>11.2</v>
      </c>
      <c r="N54" s="2">
        <v>11.2</v>
      </c>
      <c r="O54" s="11"/>
      <c r="P54" s="2"/>
      <c r="Q54" s="2"/>
      <c r="R54" s="73">
        <f t="shared" si="7"/>
        <v>1360.8</v>
      </c>
      <c r="S54" s="18">
        <v>5.4</v>
      </c>
      <c r="T54" s="46">
        <v>2</v>
      </c>
      <c r="U54" s="46">
        <v>5</v>
      </c>
      <c r="V54" s="17">
        <v>5</v>
      </c>
      <c r="W54" s="13">
        <f t="shared" si="5"/>
        <v>0.39682539682539691</v>
      </c>
      <c r="X54" s="17" t="str">
        <f t="shared" si="6"/>
        <v>0</v>
      </c>
      <c r="Y54" s="4"/>
      <c r="Z54" s="12"/>
      <c r="AA54" s="43"/>
      <c r="AB54" s="45"/>
    </row>
    <row r="55" spans="1:28" s="1" customFormat="1" ht="41.45" customHeight="1" x14ac:dyDescent="0.2">
      <c r="A55" s="21">
        <v>49</v>
      </c>
      <c r="B55" s="14" t="s">
        <v>112</v>
      </c>
      <c r="C55" s="17" t="s">
        <v>20</v>
      </c>
      <c r="D55" s="17">
        <v>53</v>
      </c>
      <c r="E55" s="17">
        <v>6</v>
      </c>
      <c r="F55" s="18">
        <f t="shared" si="1"/>
        <v>1698</v>
      </c>
      <c r="G55" s="19">
        <f t="shared" si="2"/>
        <v>1458</v>
      </c>
      <c r="H55" s="20">
        <f t="shared" si="3"/>
        <v>240</v>
      </c>
      <c r="I55" s="22"/>
      <c r="J55" s="22">
        <v>0</v>
      </c>
      <c r="K55" s="22">
        <v>175</v>
      </c>
      <c r="L55" s="22">
        <v>87</v>
      </c>
      <c r="M55" s="18">
        <f t="shared" si="4"/>
        <v>825.7</v>
      </c>
      <c r="N55" s="2">
        <v>6.7</v>
      </c>
      <c r="O55" s="2">
        <v>819</v>
      </c>
      <c r="P55" s="2"/>
      <c r="Q55" s="2"/>
      <c r="R55" s="73">
        <f t="shared" si="7"/>
        <v>960.3</v>
      </c>
      <c r="S55" s="18">
        <v>510</v>
      </c>
      <c r="T55" s="46">
        <v>3</v>
      </c>
      <c r="U55" s="46">
        <v>3</v>
      </c>
      <c r="V55" s="17">
        <v>1</v>
      </c>
      <c r="W55" s="13">
        <f t="shared" si="5"/>
        <v>53.108403623867538</v>
      </c>
      <c r="X55" s="17" t="str">
        <f t="shared" si="6"/>
        <v>6</v>
      </c>
      <c r="Y55" s="4" t="s">
        <v>113</v>
      </c>
      <c r="Z55" s="12"/>
      <c r="AA55" s="43"/>
      <c r="AB55" s="45"/>
    </row>
    <row r="56" spans="1:28" s="1" customFormat="1" ht="58.9" customHeight="1" x14ac:dyDescent="0.2">
      <c r="A56" s="21">
        <v>50</v>
      </c>
      <c r="B56" s="14" t="s">
        <v>114</v>
      </c>
      <c r="C56" s="17" t="s">
        <v>20</v>
      </c>
      <c r="D56" s="17">
        <v>54</v>
      </c>
      <c r="E56" s="17">
        <v>6</v>
      </c>
      <c r="F56" s="18">
        <f t="shared" si="1"/>
        <v>2830</v>
      </c>
      <c r="G56" s="19">
        <f t="shared" si="2"/>
        <v>2430</v>
      </c>
      <c r="H56" s="20">
        <f t="shared" si="3"/>
        <v>400</v>
      </c>
      <c r="I56" s="22"/>
      <c r="J56" s="22">
        <v>0</v>
      </c>
      <c r="K56" s="22"/>
      <c r="L56" s="22">
        <v>0</v>
      </c>
      <c r="M56" s="18">
        <f t="shared" si="4"/>
        <v>62</v>
      </c>
      <c r="N56" s="2">
        <v>24.7</v>
      </c>
      <c r="O56" s="11">
        <v>37.299999999999997</v>
      </c>
      <c r="P56" s="2"/>
      <c r="Q56" s="2"/>
      <c r="R56" s="73">
        <f t="shared" si="7"/>
        <v>2768</v>
      </c>
      <c r="S56" s="18">
        <v>832.1</v>
      </c>
      <c r="T56" s="46">
        <v>5</v>
      </c>
      <c r="U56" s="46">
        <v>5</v>
      </c>
      <c r="V56" s="17">
        <v>2</v>
      </c>
      <c r="W56" s="13">
        <f t="shared" si="5"/>
        <v>30.061416184971101</v>
      </c>
      <c r="X56" s="17" t="str">
        <f t="shared" si="6"/>
        <v>6</v>
      </c>
      <c r="Y56" s="4" t="s">
        <v>115</v>
      </c>
      <c r="Z56" s="12"/>
      <c r="AA56" s="43"/>
      <c r="AB56" s="45"/>
    </row>
    <row r="57" spans="1:28" s="1" customFormat="1" ht="28.15" customHeight="1" x14ac:dyDescent="0.2">
      <c r="A57" s="21">
        <v>51</v>
      </c>
      <c r="B57" s="14" t="s">
        <v>116</v>
      </c>
      <c r="C57" s="17" t="s">
        <v>20</v>
      </c>
      <c r="D57" s="17" t="s">
        <v>117</v>
      </c>
      <c r="E57" s="17">
        <v>6</v>
      </c>
      <c r="F57" s="18">
        <f t="shared" si="1"/>
        <v>2264</v>
      </c>
      <c r="G57" s="18">
        <f t="shared" si="2"/>
        <v>1944</v>
      </c>
      <c r="H57" s="18">
        <f t="shared" si="3"/>
        <v>320</v>
      </c>
      <c r="I57" s="18">
        <v>99</v>
      </c>
      <c r="J57" s="18">
        <v>22</v>
      </c>
      <c r="K57" s="18"/>
      <c r="L57" s="18">
        <v>0</v>
      </c>
      <c r="M57" s="18">
        <f t="shared" si="4"/>
        <v>24.9</v>
      </c>
      <c r="N57" s="18">
        <v>24.9</v>
      </c>
      <c r="O57" s="18"/>
      <c r="P57" s="18"/>
      <c r="Q57" s="18"/>
      <c r="R57" s="73">
        <f t="shared" si="7"/>
        <v>2316.1</v>
      </c>
      <c r="S57" s="18">
        <f>725.9+19.9</f>
        <v>745.8</v>
      </c>
      <c r="T57" s="46">
        <v>4</v>
      </c>
      <c r="U57" s="46">
        <v>4</v>
      </c>
      <c r="V57" s="46">
        <v>4</v>
      </c>
      <c r="W57" s="13">
        <f t="shared" si="5"/>
        <v>32.200682181252965</v>
      </c>
      <c r="X57" s="17" t="str">
        <f t="shared" si="6"/>
        <v>6</v>
      </c>
      <c r="Y57" s="4"/>
      <c r="Z57" s="12"/>
      <c r="AA57" s="43"/>
      <c r="AB57" s="45"/>
    </row>
    <row r="58" spans="1:28" s="1" customFormat="1" ht="41.45" customHeight="1" x14ac:dyDescent="0.2">
      <c r="A58" s="21">
        <v>52</v>
      </c>
      <c r="B58" s="14" t="s">
        <v>118</v>
      </c>
      <c r="C58" s="17" t="s">
        <v>20</v>
      </c>
      <c r="D58" s="17">
        <v>102</v>
      </c>
      <c r="E58" s="17">
        <v>6</v>
      </c>
      <c r="F58" s="18">
        <f t="shared" si="1"/>
        <v>1698</v>
      </c>
      <c r="G58" s="19">
        <f t="shared" si="2"/>
        <v>1458</v>
      </c>
      <c r="H58" s="20">
        <f t="shared" si="3"/>
        <v>240</v>
      </c>
      <c r="I58" s="22"/>
      <c r="J58" s="22">
        <v>0</v>
      </c>
      <c r="K58" s="22">
        <v>70</v>
      </c>
      <c r="L58" s="22">
        <v>35</v>
      </c>
      <c r="M58" s="18">
        <f t="shared" si="4"/>
        <v>290.39999999999998</v>
      </c>
      <c r="N58" s="2">
        <v>13.4</v>
      </c>
      <c r="O58" s="11">
        <v>277</v>
      </c>
      <c r="P58" s="2"/>
      <c r="Q58" s="2"/>
      <c r="R58" s="73">
        <f t="shared" si="7"/>
        <v>1442.6</v>
      </c>
      <c r="S58" s="18">
        <v>1044</v>
      </c>
      <c r="T58" s="46">
        <v>3</v>
      </c>
      <c r="U58" s="46">
        <v>3</v>
      </c>
      <c r="V58" s="17">
        <v>6</v>
      </c>
      <c r="W58" s="13">
        <f t="shared" si="5"/>
        <v>72.3693331484819</v>
      </c>
      <c r="X58" s="17" t="str">
        <f t="shared" si="6"/>
        <v>12</v>
      </c>
      <c r="Y58" s="4" t="s">
        <v>119</v>
      </c>
      <c r="Z58" s="12"/>
      <c r="AA58" s="43"/>
      <c r="AB58" s="45"/>
    </row>
    <row r="59" spans="1:28" s="1" customFormat="1" ht="41.45" customHeight="1" x14ac:dyDescent="0.2">
      <c r="A59" s="21">
        <v>53</v>
      </c>
      <c r="B59" s="14" t="s">
        <v>120</v>
      </c>
      <c r="C59" s="17" t="s">
        <v>20</v>
      </c>
      <c r="D59" s="17">
        <v>103</v>
      </c>
      <c r="E59" s="17">
        <v>6</v>
      </c>
      <c r="F59" s="18">
        <f t="shared" si="1"/>
        <v>1778</v>
      </c>
      <c r="G59" s="19">
        <f t="shared" si="2"/>
        <v>1458</v>
      </c>
      <c r="H59" s="20">
        <f t="shared" si="3"/>
        <v>320</v>
      </c>
      <c r="I59" s="22"/>
      <c r="J59" s="22">
        <v>0</v>
      </c>
      <c r="K59" s="22"/>
      <c r="L59" s="22">
        <v>0</v>
      </c>
      <c r="M59" s="18">
        <f t="shared" si="4"/>
        <v>15.5</v>
      </c>
      <c r="N59" s="2">
        <v>15.5</v>
      </c>
      <c r="O59" s="11"/>
      <c r="P59" s="2"/>
      <c r="Q59" s="2"/>
      <c r="R59" s="73">
        <f t="shared" si="7"/>
        <v>1762.5</v>
      </c>
      <c r="S59" s="18">
        <v>548.29999999999995</v>
      </c>
      <c r="T59" s="46">
        <v>3</v>
      </c>
      <c r="U59" s="46">
        <v>4</v>
      </c>
      <c r="V59" s="17">
        <v>3</v>
      </c>
      <c r="W59" s="13">
        <f t="shared" si="5"/>
        <v>31.109219858156024</v>
      </c>
      <c r="X59" s="17" t="str">
        <f t="shared" si="6"/>
        <v>6</v>
      </c>
      <c r="Y59" s="4"/>
      <c r="Z59" s="12"/>
      <c r="AA59" s="43"/>
      <c r="AB59" s="45"/>
    </row>
    <row r="60" spans="1:28" s="1" customFormat="1" ht="33.6" customHeight="1" x14ac:dyDescent="0.2">
      <c r="A60" s="21">
        <v>54</v>
      </c>
      <c r="B60" s="14" t="s">
        <v>121</v>
      </c>
      <c r="C60" s="17" t="s">
        <v>20</v>
      </c>
      <c r="D60" s="17">
        <v>104</v>
      </c>
      <c r="E60" s="17">
        <v>6</v>
      </c>
      <c r="F60" s="18">
        <f t="shared" si="1"/>
        <v>1698</v>
      </c>
      <c r="G60" s="19">
        <f t="shared" si="2"/>
        <v>1458</v>
      </c>
      <c r="H60" s="20">
        <f t="shared" si="3"/>
        <v>240</v>
      </c>
      <c r="I60" s="22"/>
      <c r="J60" s="22">
        <v>0</v>
      </c>
      <c r="K60" s="22"/>
      <c r="L60" s="22">
        <v>0</v>
      </c>
      <c r="M60" s="18">
        <f t="shared" si="4"/>
        <v>13.2</v>
      </c>
      <c r="N60" s="2">
        <v>13.2</v>
      </c>
      <c r="O60" s="11"/>
      <c r="P60" s="2"/>
      <c r="Q60" s="2"/>
      <c r="R60" s="73">
        <f t="shared" si="7"/>
        <v>1684.8</v>
      </c>
      <c r="S60" s="18">
        <v>261.3</v>
      </c>
      <c r="T60" s="46">
        <v>3</v>
      </c>
      <c r="U60" s="46">
        <v>3</v>
      </c>
      <c r="V60" s="17">
        <v>4</v>
      </c>
      <c r="W60" s="13">
        <f t="shared" si="5"/>
        <v>15.509259259259261</v>
      </c>
      <c r="X60" s="17" t="str">
        <f t="shared" si="6"/>
        <v>0</v>
      </c>
      <c r="Y60" s="4"/>
      <c r="Z60" s="12"/>
      <c r="AA60" s="43"/>
      <c r="AB60" s="45"/>
    </row>
    <row r="61" spans="1:28" s="1" customFormat="1" ht="41.45" customHeight="1" x14ac:dyDescent="0.2">
      <c r="A61" s="21">
        <v>55</v>
      </c>
      <c r="B61" s="14" t="s">
        <v>122</v>
      </c>
      <c r="C61" s="17" t="s">
        <v>20</v>
      </c>
      <c r="D61" s="17">
        <v>105</v>
      </c>
      <c r="E61" s="17">
        <v>6</v>
      </c>
      <c r="F61" s="18">
        <f t="shared" si="1"/>
        <v>3316</v>
      </c>
      <c r="G61" s="19">
        <f t="shared" si="2"/>
        <v>2916</v>
      </c>
      <c r="H61" s="20">
        <f t="shared" si="3"/>
        <v>400</v>
      </c>
      <c r="I61" s="22">
        <v>135</v>
      </c>
      <c r="J61" s="22">
        <v>34</v>
      </c>
      <c r="K61" s="22"/>
      <c r="L61" s="22">
        <v>0</v>
      </c>
      <c r="M61" s="18">
        <f t="shared" si="4"/>
        <v>30</v>
      </c>
      <c r="N61" s="2">
        <v>30</v>
      </c>
      <c r="O61" s="11"/>
      <c r="P61" s="2"/>
      <c r="Q61" s="2"/>
      <c r="R61" s="73">
        <f t="shared" si="7"/>
        <v>3387</v>
      </c>
      <c r="S61" s="18">
        <v>220</v>
      </c>
      <c r="T61" s="46">
        <v>6</v>
      </c>
      <c r="U61" s="46">
        <v>5</v>
      </c>
      <c r="V61" s="17">
        <v>8</v>
      </c>
      <c r="W61" s="13">
        <f t="shared" si="5"/>
        <v>6.4954236787717754</v>
      </c>
      <c r="X61" s="17" t="str">
        <f t="shared" si="6"/>
        <v>0</v>
      </c>
      <c r="Y61" s="4"/>
      <c r="Z61" s="12"/>
      <c r="AA61" s="43"/>
      <c r="AB61" s="45"/>
    </row>
    <row r="62" spans="1:28" s="1" customFormat="1" ht="41.45" customHeight="1" x14ac:dyDescent="0.2">
      <c r="A62" s="21">
        <v>56</v>
      </c>
      <c r="B62" s="14" t="s">
        <v>123</v>
      </c>
      <c r="C62" s="17" t="s">
        <v>20</v>
      </c>
      <c r="D62" s="17">
        <v>109</v>
      </c>
      <c r="E62" s="17">
        <v>6</v>
      </c>
      <c r="F62" s="18">
        <f t="shared" si="1"/>
        <v>2264</v>
      </c>
      <c r="G62" s="19">
        <f t="shared" si="2"/>
        <v>1944</v>
      </c>
      <c r="H62" s="20">
        <f t="shared" si="3"/>
        <v>320</v>
      </c>
      <c r="I62" s="22"/>
      <c r="J62" s="22">
        <v>0</v>
      </c>
      <c r="K62" s="22"/>
      <c r="L62" s="22">
        <v>0</v>
      </c>
      <c r="M62" s="18">
        <f t="shared" si="4"/>
        <v>131.30000000000001</v>
      </c>
      <c r="N62" s="2">
        <v>21.5</v>
      </c>
      <c r="O62" s="11">
        <v>109.8</v>
      </c>
      <c r="P62" s="2"/>
      <c r="Q62" s="2"/>
      <c r="R62" s="73">
        <f t="shared" si="7"/>
        <v>2132.6999999999998</v>
      </c>
      <c r="S62" s="18">
        <v>0.1</v>
      </c>
      <c r="T62" s="46">
        <v>4</v>
      </c>
      <c r="U62" s="46">
        <v>4</v>
      </c>
      <c r="V62" s="17">
        <v>3</v>
      </c>
      <c r="W62" s="13">
        <f t="shared" si="5"/>
        <v>4.6888920148168995E-3</v>
      </c>
      <c r="X62" s="17" t="str">
        <f t="shared" si="6"/>
        <v>0</v>
      </c>
      <c r="Y62" s="4" t="s">
        <v>124</v>
      </c>
      <c r="Z62" s="12"/>
      <c r="AA62" s="43"/>
      <c r="AB62" s="45"/>
    </row>
    <row r="63" spans="1:28" s="1" customFormat="1" ht="41.45" customHeight="1" x14ac:dyDescent="0.2">
      <c r="A63" s="21">
        <v>57</v>
      </c>
      <c r="B63" s="14" t="s">
        <v>125</v>
      </c>
      <c r="C63" s="17" t="s">
        <v>20</v>
      </c>
      <c r="D63" s="17">
        <v>110</v>
      </c>
      <c r="E63" s="17">
        <v>6</v>
      </c>
      <c r="F63" s="18">
        <f t="shared" si="1"/>
        <v>2264</v>
      </c>
      <c r="G63" s="19">
        <f t="shared" si="2"/>
        <v>1944</v>
      </c>
      <c r="H63" s="20">
        <f t="shared" si="3"/>
        <v>320</v>
      </c>
      <c r="I63" s="22"/>
      <c r="J63" s="22">
        <v>0</v>
      </c>
      <c r="K63" s="22"/>
      <c r="L63" s="22">
        <v>0</v>
      </c>
      <c r="M63" s="18">
        <f t="shared" si="4"/>
        <v>27.2</v>
      </c>
      <c r="N63" s="2">
        <v>27.2</v>
      </c>
      <c r="O63" s="11"/>
      <c r="P63" s="2"/>
      <c r="Q63" s="2"/>
      <c r="R63" s="73">
        <f t="shared" si="7"/>
        <v>2236.8000000000002</v>
      </c>
      <c r="S63" s="18">
        <v>144.30000000000001</v>
      </c>
      <c r="T63" s="46">
        <v>4</v>
      </c>
      <c r="U63" s="46">
        <v>4</v>
      </c>
      <c r="V63" s="17">
        <v>4</v>
      </c>
      <c r="W63" s="13">
        <f t="shared" si="5"/>
        <v>6.45118025751073</v>
      </c>
      <c r="X63" s="17" t="str">
        <f t="shared" si="6"/>
        <v>0</v>
      </c>
      <c r="Y63" s="4"/>
      <c r="Z63" s="12"/>
      <c r="AA63" s="43"/>
      <c r="AB63" s="45"/>
    </row>
    <row r="64" spans="1:28" s="1" customFormat="1" ht="42.6" customHeight="1" x14ac:dyDescent="0.2">
      <c r="A64" s="21">
        <v>58</v>
      </c>
      <c r="B64" s="14" t="s">
        <v>126</v>
      </c>
      <c r="C64" s="17" t="s">
        <v>20</v>
      </c>
      <c r="D64" s="17">
        <v>111</v>
      </c>
      <c r="E64" s="17">
        <v>6</v>
      </c>
      <c r="F64" s="18">
        <f t="shared" si="1"/>
        <v>1618</v>
      </c>
      <c r="G64" s="19">
        <f t="shared" si="2"/>
        <v>1458</v>
      </c>
      <c r="H64" s="20">
        <f t="shared" si="3"/>
        <v>160</v>
      </c>
      <c r="I64" s="22"/>
      <c r="J64" s="22">
        <v>0</v>
      </c>
      <c r="K64" s="22"/>
      <c r="L64" s="22">
        <v>0</v>
      </c>
      <c r="M64" s="18">
        <f t="shared" si="4"/>
        <v>16.8</v>
      </c>
      <c r="N64" s="2">
        <v>16.8</v>
      </c>
      <c r="O64" s="11"/>
      <c r="P64" s="2"/>
      <c r="Q64" s="2"/>
      <c r="R64" s="73">
        <f t="shared" si="7"/>
        <v>1601.2</v>
      </c>
      <c r="S64" s="18">
        <v>143.9</v>
      </c>
      <c r="T64" s="46">
        <v>3</v>
      </c>
      <c r="U64" s="46">
        <v>2</v>
      </c>
      <c r="V64" s="17">
        <v>2</v>
      </c>
      <c r="W64" s="13">
        <f t="shared" si="5"/>
        <v>8.9870097426929814</v>
      </c>
      <c r="X64" s="17" t="str">
        <f t="shared" si="6"/>
        <v>0</v>
      </c>
      <c r="Y64" s="4"/>
      <c r="Z64" s="12"/>
      <c r="AA64" s="43"/>
      <c r="AB64" s="45"/>
    </row>
    <row r="65" spans="1:83" s="1" customFormat="1" ht="54.6" customHeight="1" x14ac:dyDescent="0.2">
      <c r="A65" s="21">
        <v>59</v>
      </c>
      <c r="B65" s="14" t="s">
        <v>127</v>
      </c>
      <c r="C65" s="17" t="s">
        <v>20</v>
      </c>
      <c r="D65" s="17">
        <v>112</v>
      </c>
      <c r="E65" s="17">
        <v>6</v>
      </c>
      <c r="F65" s="18">
        <f t="shared" si="1"/>
        <v>3396</v>
      </c>
      <c r="G65" s="19">
        <f t="shared" si="2"/>
        <v>2916</v>
      </c>
      <c r="H65" s="20">
        <f t="shared" si="3"/>
        <v>480</v>
      </c>
      <c r="I65" s="22">
        <v>165</v>
      </c>
      <c r="J65" s="22">
        <v>41</v>
      </c>
      <c r="K65" s="22"/>
      <c r="L65" s="22">
        <v>0</v>
      </c>
      <c r="M65" s="18">
        <f t="shared" si="4"/>
        <v>21.8</v>
      </c>
      <c r="N65" s="2">
        <v>21.8</v>
      </c>
      <c r="O65" s="11"/>
      <c r="P65" s="2"/>
      <c r="Q65" s="2"/>
      <c r="R65" s="73">
        <f t="shared" si="7"/>
        <v>3498.2</v>
      </c>
      <c r="S65" s="18">
        <v>103.7</v>
      </c>
      <c r="T65" s="46">
        <v>6</v>
      </c>
      <c r="U65" s="46">
        <v>6</v>
      </c>
      <c r="V65" s="17">
        <v>4</v>
      </c>
      <c r="W65" s="13">
        <f t="shared" si="5"/>
        <v>2.9643816820078901</v>
      </c>
      <c r="X65" s="17" t="str">
        <f t="shared" si="6"/>
        <v>0</v>
      </c>
      <c r="Y65" s="4"/>
      <c r="Z65" s="12"/>
      <c r="AA65" s="43"/>
      <c r="AB65" s="45"/>
    </row>
    <row r="66" spans="1:83" s="1" customFormat="1" ht="30.6" customHeight="1" x14ac:dyDescent="0.2">
      <c r="A66" s="21">
        <v>60</v>
      </c>
      <c r="B66" s="14" t="s">
        <v>56</v>
      </c>
      <c r="C66" s="17" t="s">
        <v>20</v>
      </c>
      <c r="D66" s="17">
        <v>342</v>
      </c>
      <c r="E66" s="17">
        <v>6</v>
      </c>
      <c r="F66" s="18">
        <f t="shared" si="1"/>
        <v>1132</v>
      </c>
      <c r="G66" s="19">
        <f t="shared" si="2"/>
        <v>972</v>
      </c>
      <c r="H66" s="20">
        <f t="shared" si="3"/>
        <v>160</v>
      </c>
      <c r="I66" s="22"/>
      <c r="J66" s="22">
        <v>0</v>
      </c>
      <c r="K66" s="22"/>
      <c r="L66" s="22">
        <v>0</v>
      </c>
      <c r="M66" s="18">
        <f t="shared" si="4"/>
        <v>13.8</v>
      </c>
      <c r="N66" s="2">
        <v>13.8</v>
      </c>
      <c r="O66" s="11"/>
      <c r="P66" s="2"/>
      <c r="Q66" s="2"/>
      <c r="R66" s="73">
        <f t="shared" si="7"/>
        <v>1118.2</v>
      </c>
      <c r="S66" s="18">
        <v>782.5</v>
      </c>
      <c r="T66" s="46">
        <v>2</v>
      </c>
      <c r="U66" s="46">
        <v>2</v>
      </c>
      <c r="V66" s="17">
        <v>2</v>
      </c>
      <c r="W66" s="13">
        <f t="shared" si="5"/>
        <v>69.978536934358786</v>
      </c>
      <c r="X66" s="17" t="str">
        <f t="shared" si="6"/>
        <v>6</v>
      </c>
      <c r="Y66" s="4"/>
      <c r="Z66" s="12"/>
      <c r="AA66" s="43"/>
      <c r="AB66" s="45"/>
    </row>
    <row r="67" spans="1:83" s="7" customFormat="1" ht="38.450000000000003" customHeight="1" x14ac:dyDescent="0.2">
      <c r="A67" s="162" t="s">
        <v>3</v>
      </c>
      <c r="B67" s="162"/>
      <c r="C67" s="162"/>
      <c r="D67" s="162"/>
      <c r="E67" s="162"/>
      <c r="F67" s="44">
        <f t="shared" ref="F67:V67" si="8">SUM(F7:F66)</f>
        <v>128974</v>
      </c>
      <c r="G67" s="44">
        <f t="shared" si="8"/>
        <v>111294</v>
      </c>
      <c r="H67" s="44">
        <f t="shared" si="8"/>
        <v>17680</v>
      </c>
      <c r="I67" s="44">
        <f t="shared" si="8"/>
        <v>2809</v>
      </c>
      <c r="J67" s="44">
        <f t="shared" si="8"/>
        <v>698</v>
      </c>
      <c r="K67" s="44">
        <f t="shared" si="8"/>
        <v>2996</v>
      </c>
      <c r="L67" s="44">
        <f t="shared" si="8"/>
        <v>1493</v>
      </c>
      <c r="M67" s="44">
        <f t="shared" si="8"/>
        <v>5041.3999999999987</v>
      </c>
      <c r="N67" s="44">
        <f t="shared" si="8"/>
        <v>1079.4999999999998</v>
      </c>
      <c r="O67" s="44">
        <f t="shared" si="8"/>
        <v>3961.9000000000005</v>
      </c>
      <c r="P67" s="44">
        <f t="shared" si="8"/>
        <v>231</v>
      </c>
      <c r="Q67" s="44">
        <f t="shared" si="8"/>
        <v>26</v>
      </c>
      <c r="R67" s="44">
        <f t="shared" si="8"/>
        <v>127341.60000000002</v>
      </c>
      <c r="S67" s="44">
        <f t="shared" si="8"/>
        <v>34154.199999999997</v>
      </c>
      <c r="T67" s="47">
        <f t="shared" si="8"/>
        <v>229</v>
      </c>
      <c r="U67" s="47">
        <f t="shared" si="8"/>
        <v>221</v>
      </c>
      <c r="V67" s="47">
        <f t="shared" si="8"/>
        <v>251</v>
      </c>
      <c r="W67" s="5"/>
      <c r="X67" s="33"/>
      <c r="Y67" s="5"/>
      <c r="Z67" s="6"/>
      <c r="AA67" s="31"/>
      <c r="AB67" s="7">
        <v>1366</v>
      </c>
      <c r="AC67" s="80">
        <f>AB67-V67</f>
        <v>1115</v>
      </c>
    </row>
    <row r="68" spans="1:83" s="103" customFormat="1" ht="21.6" hidden="1" customHeight="1" x14ac:dyDescent="0.2">
      <c r="A68" s="91"/>
      <c r="B68" s="92"/>
      <c r="C68" s="93"/>
      <c r="D68" s="94"/>
      <c r="E68" s="94"/>
      <c r="F68" s="93">
        <f>'[1]nguồn gốc tổng'!I106</f>
        <v>0</v>
      </c>
      <c r="G68" s="95"/>
      <c r="H68" s="94"/>
      <c r="I68" s="93">
        <f>'[1]nguồn gốc tổng'!L106</f>
        <v>0</v>
      </c>
      <c r="J68" s="93">
        <f>'[1]nguồn gốc tổng'!M106</f>
        <v>0</v>
      </c>
      <c r="K68" s="93">
        <f>'[1]nguồn gốc tổng'!N106</f>
        <v>0</v>
      </c>
      <c r="L68" s="93">
        <f>'[1]nguồn gốc tổng'!O106</f>
        <v>0</v>
      </c>
      <c r="M68" s="93"/>
      <c r="N68" s="93">
        <f>'[1]nguồn gốc tổng'!Q106</f>
        <v>0</v>
      </c>
      <c r="O68" s="93">
        <f>'[1]nguồn gốc tổng'!R106</f>
        <v>0</v>
      </c>
      <c r="P68" s="93"/>
      <c r="Q68" s="93"/>
      <c r="R68" s="93">
        <f>'[1]nguồn gốc tổng'!U106</f>
        <v>0</v>
      </c>
      <c r="S68" s="96"/>
      <c r="T68" s="97"/>
      <c r="U68" s="97"/>
      <c r="V68" s="98"/>
      <c r="W68" s="99"/>
      <c r="X68" s="100"/>
      <c r="Y68" s="101"/>
      <c r="Z68" s="101"/>
      <c r="AA68" s="102"/>
    </row>
    <row r="69" spans="1:83" s="103" customFormat="1" ht="21.6" hidden="1" customHeight="1" x14ac:dyDescent="0.2">
      <c r="A69" s="91"/>
      <c r="B69" s="92"/>
      <c r="C69" s="93"/>
      <c r="D69" s="94"/>
      <c r="E69" s="94"/>
      <c r="F69" s="104">
        <f>F67-F68</f>
        <v>128974</v>
      </c>
      <c r="G69" s="104">
        <f t="shared" ref="G69:R69" si="9">G67-G68</f>
        <v>111294</v>
      </c>
      <c r="H69" s="104">
        <f t="shared" si="9"/>
        <v>17680</v>
      </c>
      <c r="I69" s="104">
        <f t="shared" si="9"/>
        <v>2809</v>
      </c>
      <c r="J69" s="104">
        <f t="shared" si="9"/>
        <v>698</v>
      </c>
      <c r="K69" s="104">
        <f t="shared" si="9"/>
        <v>2996</v>
      </c>
      <c r="L69" s="104">
        <f t="shared" si="9"/>
        <v>1493</v>
      </c>
      <c r="M69" s="104">
        <f t="shared" si="9"/>
        <v>5041.3999999999987</v>
      </c>
      <c r="N69" s="104">
        <f t="shared" si="9"/>
        <v>1079.4999999999998</v>
      </c>
      <c r="O69" s="104">
        <f t="shared" si="9"/>
        <v>3961.9000000000005</v>
      </c>
      <c r="P69" s="104">
        <f t="shared" si="9"/>
        <v>231</v>
      </c>
      <c r="Q69" s="104">
        <f t="shared" si="9"/>
        <v>26</v>
      </c>
      <c r="R69" s="104">
        <f t="shared" si="9"/>
        <v>127341.60000000002</v>
      </c>
      <c r="S69" s="102"/>
      <c r="T69" s="97"/>
      <c r="U69" s="97"/>
      <c r="V69" s="97"/>
      <c r="W69" s="99"/>
      <c r="X69" s="100"/>
      <c r="Y69" s="101"/>
      <c r="Z69" s="101"/>
      <c r="AA69" s="102"/>
    </row>
    <row r="70" spans="1:83" ht="18" customHeight="1" x14ac:dyDescent="0.3">
      <c r="A70" s="163" t="s">
        <v>31</v>
      </c>
      <c r="B70" s="163"/>
      <c r="C70" s="163"/>
      <c r="D70" s="163"/>
      <c r="E70" s="163"/>
      <c r="F70" s="163"/>
      <c r="G70" s="163"/>
      <c r="H70" s="163"/>
      <c r="I70" s="164" t="s">
        <v>32</v>
      </c>
      <c r="J70" s="164"/>
      <c r="K70" s="164"/>
      <c r="L70" s="164"/>
      <c r="M70" s="164"/>
      <c r="N70" s="164"/>
      <c r="O70" s="164"/>
      <c r="P70" s="164"/>
      <c r="Q70" s="164"/>
      <c r="R70" s="164"/>
      <c r="S70" s="164"/>
      <c r="T70" s="163" t="s">
        <v>33</v>
      </c>
      <c r="U70" s="163"/>
      <c r="V70" s="163"/>
      <c r="W70" s="163"/>
      <c r="X70" s="163"/>
      <c r="Y70" s="163"/>
      <c r="Z70" s="37"/>
      <c r="AA70" s="37"/>
      <c r="AB70" s="37"/>
      <c r="AC70" s="37"/>
      <c r="AD70" s="37"/>
      <c r="AE70" s="37"/>
      <c r="AF70" s="37"/>
      <c r="AG70" s="37"/>
      <c r="AH70" s="37"/>
      <c r="AI70" s="37"/>
      <c r="AJ70" s="37"/>
      <c r="AK70" s="37"/>
      <c r="AL70" s="37"/>
      <c r="AM70" s="37"/>
      <c r="AN70" s="37"/>
      <c r="AO70" s="37"/>
      <c r="AP70" s="37"/>
      <c r="AQ70" s="37"/>
      <c r="AR70" s="37"/>
      <c r="AS70" s="37"/>
      <c r="AT70" s="38"/>
      <c r="AU70" s="38"/>
      <c r="AV70" s="38"/>
      <c r="AW70" s="38"/>
      <c r="AX70" s="38"/>
      <c r="AY70" s="38"/>
      <c r="AZ70" s="40"/>
      <c r="BA70" s="40"/>
      <c r="BB70" s="38"/>
      <c r="BC70" s="38"/>
      <c r="BD70" s="38"/>
      <c r="BE70" s="163" t="s">
        <v>33</v>
      </c>
      <c r="BF70" s="163"/>
      <c r="BG70" s="163"/>
      <c r="BH70" s="163"/>
      <c r="BI70" s="163"/>
      <c r="BJ70" s="163"/>
      <c r="BK70" s="163"/>
      <c r="BL70" s="163"/>
      <c r="BM70" s="163"/>
      <c r="BN70" s="163"/>
      <c r="BO70" s="163"/>
      <c r="BP70" s="163"/>
      <c r="BQ70" s="163"/>
      <c r="BR70" s="163"/>
      <c r="BS70" s="163"/>
      <c r="BT70" s="163"/>
      <c r="BU70" s="163"/>
      <c r="BV70" s="163"/>
      <c r="BW70" s="163"/>
      <c r="BX70" s="163"/>
      <c r="BY70" s="163"/>
      <c r="BZ70" s="163"/>
      <c r="CA70" s="163"/>
      <c r="CB70" s="163"/>
      <c r="CC70" s="163"/>
      <c r="CD70" s="163"/>
      <c r="CE70" s="163"/>
    </row>
    <row r="71" spans="1:83" s="42" customFormat="1" ht="55.9" customHeight="1" x14ac:dyDescent="0.2">
      <c r="A71" s="50"/>
      <c r="B71" s="50"/>
      <c r="C71" s="50"/>
      <c r="D71" s="50"/>
      <c r="E71" s="50"/>
      <c r="F71" s="51">
        <f>'[2]Xác minh nguồn gốc tổng'!$I$608</f>
        <v>934106</v>
      </c>
      <c r="G71" s="51"/>
      <c r="H71" s="51"/>
      <c r="I71" s="51">
        <f>'[2]Xác minh nguồn gốc tổng'!$L$608</f>
        <v>27760</v>
      </c>
      <c r="J71" s="51">
        <f>'[2]Xác minh nguồn gốc tổng'!$M$608</f>
        <v>6956.5</v>
      </c>
      <c r="K71" s="51">
        <f>'[2]Xác minh nguồn gốc tổng'!$N$608</f>
        <v>62296</v>
      </c>
      <c r="L71" s="51">
        <f>'[2]Xác minh nguồn gốc tổng'!$O$608</f>
        <v>31148</v>
      </c>
      <c r="M71" s="51">
        <f>'[2]Xác minh nguồn gốc tổng'!$P$608</f>
        <v>72873.7</v>
      </c>
      <c r="N71" s="51">
        <f>'[2]Xác minh nguồn gốc tổng'!$Q$608</f>
        <v>44184</v>
      </c>
      <c r="O71" s="51">
        <f>'[2]Xác minh nguồn gốc tổng'!$R$608</f>
        <v>28689.699999999993</v>
      </c>
      <c r="P71" s="51">
        <f>'[2]Xác minh nguồn gốc tổng'!$S$608</f>
        <v>42520.499999999993</v>
      </c>
      <c r="Q71" s="51">
        <f>'[2]Xác minh nguồn gốc tổng'!$T$608</f>
        <v>23709.699999999997</v>
      </c>
      <c r="R71" s="51">
        <f>'[3]Xác minh nguồn gốc tổng'!$U$608</f>
        <v>894373.00000000023</v>
      </c>
      <c r="S71" s="51">
        <f>'[1]nguồn gốc tổng'!BJ106</f>
        <v>0</v>
      </c>
      <c r="T71" s="52">
        <f>'[2]Xác minh nguồn gốc tổng'!$J$608</f>
        <v>1116</v>
      </c>
      <c r="U71" s="52">
        <f>'[2]Xác minh nguồn gốc tổng'!$K$608</f>
        <v>1159</v>
      </c>
      <c r="V71" s="79"/>
      <c r="W71" s="53"/>
      <c r="X71" s="54"/>
      <c r="Y71" s="51"/>
      <c r="Z71" s="55"/>
      <c r="AA71" s="55"/>
      <c r="AB71" s="55"/>
      <c r="AC71" s="55"/>
      <c r="AD71" s="55"/>
      <c r="AE71" s="55"/>
      <c r="AF71" s="55"/>
      <c r="AG71" s="55"/>
      <c r="AH71" s="55"/>
      <c r="AI71" s="55"/>
      <c r="AJ71" s="55"/>
      <c r="AK71" s="55"/>
      <c r="AL71" s="55"/>
      <c r="AM71" s="55"/>
      <c r="AN71" s="55"/>
      <c r="AO71" s="55"/>
      <c r="AP71" s="56"/>
      <c r="AQ71" s="50"/>
      <c r="AR71" s="57"/>
      <c r="AS71" s="57"/>
      <c r="AT71" s="58"/>
      <c r="AU71" s="58"/>
      <c r="AV71" s="58"/>
      <c r="AW71" s="58"/>
      <c r="AX71" s="58"/>
      <c r="AY71" s="58"/>
      <c r="AZ71" s="59"/>
      <c r="BA71" s="59"/>
      <c r="BB71" s="58"/>
      <c r="BC71" s="58"/>
      <c r="BD71" s="58"/>
      <c r="BE71" s="60"/>
      <c r="BF71" s="55"/>
      <c r="BG71" s="55"/>
      <c r="BH71" s="55"/>
      <c r="BI71" s="55"/>
      <c r="BJ71" s="55"/>
      <c r="BK71" s="55"/>
      <c r="BL71" s="55"/>
      <c r="BM71" s="55"/>
      <c r="BN71" s="55"/>
      <c r="BO71" s="55"/>
      <c r="BP71" s="55"/>
      <c r="BQ71" s="55"/>
      <c r="BR71" s="55"/>
      <c r="BS71" s="55"/>
      <c r="BT71" s="55"/>
      <c r="BU71" s="55"/>
      <c r="BV71" s="55"/>
      <c r="BW71" s="55"/>
      <c r="BX71" s="55"/>
      <c r="BY71" s="55"/>
      <c r="BZ71" s="55"/>
      <c r="CA71" s="55"/>
      <c r="CB71" s="56"/>
      <c r="CC71" s="50"/>
      <c r="CD71" s="57"/>
      <c r="CE71" s="57"/>
    </row>
    <row r="72" spans="1:83" s="41" customFormat="1" ht="55.9" customHeight="1" x14ac:dyDescent="0.3">
      <c r="A72" s="61"/>
      <c r="B72" s="62"/>
      <c r="C72" s="61"/>
      <c r="D72" s="61"/>
      <c r="E72" s="61"/>
      <c r="F72" s="63">
        <f>F67-F71</f>
        <v>-805132</v>
      </c>
      <c r="G72" s="63"/>
      <c r="H72" s="63"/>
      <c r="I72" s="63">
        <f t="shared" ref="I72:X72" si="10">I67-I71</f>
        <v>-24951</v>
      </c>
      <c r="J72" s="63">
        <f t="shared" si="10"/>
        <v>-6258.5</v>
      </c>
      <c r="K72" s="63">
        <f t="shared" si="10"/>
        <v>-59300</v>
      </c>
      <c r="L72" s="63">
        <f t="shared" si="10"/>
        <v>-29655</v>
      </c>
      <c r="M72" s="63">
        <f t="shared" si="10"/>
        <v>-67832.3</v>
      </c>
      <c r="N72" s="63">
        <f t="shared" si="10"/>
        <v>-43104.5</v>
      </c>
      <c r="O72" s="63">
        <f t="shared" si="10"/>
        <v>-24727.799999999992</v>
      </c>
      <c r="P72" s="63">
        <f t="shared" si="10"/>
        <v>-42289.499999999993</v>
      </c>
      <c r="Q72" s="63">
        <f t="shared" si="10"/>
        <v>-23683.699999999997</v>
      </c>
      <c r="R72" s="63">
        <f t="shared" si="10"/>
        <v>-767031.40000000026</v>
      </c>
      <c r="S72" s="63">
        <f t="shared" si="10"/>
        <v>34154.199999999997</v>
      </c>
      <c r="T72" s="64">
        <f t="shared" si="10"/>
        <v>-887</v>
      </c>
      <c r="U72" s="64">
        <f t="shared" si="10"/>
        <v>-938</v>
      </c>
      <c r="V72" s="64">
        <f t="shared" si="10"/>
        <v>251</v>
      </c>
      <c r="W72" s="65">
        <f t="shared" si="10"/>
        <v>0</v>
      </c>
      <c r="X72" s="66">
        <f t="shared" si="10"/>
        <v>0</v>
      </c>
      <c r="Y72" s="67"/>
      <c r="Z72" s="67"/>
      <c r="AA72" s="67"/>
      <c r="AB72" s="67"/>
      <c r="AC72" s="67"/>
      <c r="AD72" s="67"/>
      <c r="AE72" s="67"/>
      <c r="AF72" s="67"/>
      <c r="AG72" s="67"/>
      <c r="AH72" s="67"/>
      <c r="AI72" s="67"/>
      <c r="AJ72" s="67"/>
      <c r="AK72" s="67"/>
      <c r="AL72" s="67"/>
      <c r="AM72" s="67"/>
      <c r="AN72" s="67"/>
      <c r="AO72" s="67"/>
      <c r="AP72" s="68"/>
      <c r="AQ72" s="61"/>
      <c r="AR72" s="69"/>
      <c r="AS72" s="69"/>
      <c r="AT72" s="70"/>
      <c r="AU72" s="70"/>
      <c r="AV72" s="70"/>
      <c r="AW72" s="70"/>
      <c r="AX72" s="70"/>
      <c r="AY72" s="70"/>
      <c r="AZ72" s="71"/>
      <c r="BA72" s="71"/>
      <c r="BB72" s="70"/>
      <c r="BC72" s="70"/>
      <c r="BD72" s="70"/>
      <c r="BE72" s="72"/>
      <c r="BF72" s="67"/>
      <c r="BG72" s="67"/>
      <c r="BH72" s="67"/>
      <c r="BI72" s="67"/>
      <c r="BJ72" s="67"/>
      <c r="BK72" s="67"/>
      <c r="BL72" s="67"/>
      <c r="BM72" s="67"/>
      <c r="BN72" s="67"/>
      <c r="BO72" s="67"/>
      <c r="BP72" s="67"/>
      <c r="BQ72" s="67"/>
      <c r="BR72" s="67"/>
      <c r="BS72" s="67"/>
      <c r="BT72" s="67"/>
      <c r="BU72" s="67"/>
      <c r="BV72" s="67"/>
      <c r="BW72" s="67"/>
      <c r="BX72" s="67"/>
      <c r="BY72" s="67"/>
      <c r="BZ72" s="67"/>
      <c r="CA72" s="67"/>
      <c r="CB72" s="68"/>
      <c r="CC72" s="61"/>
      <c r="CD72" s="69"/>
      <c r="CE72" s="69"/>
    </row>
    <row r="73" spans="1:83" ht="18" customHeight="1" x14ac:dyDescent="0.2">
      <c r="A73" s="170" t="s">
        <v>128</v>
      </c>
      <c r="B73" s="170"/>
      <c r="C73" s="170"/>
      <c r="D73" s="170"/>
      <c r="E73" s="170"/>
      <c r="F73" s="170"/>
      <c r="G73" s="170"/>
      <c r="H73" s="170"/>
      <c r="I73" s="170" t="s">
        <v>34</v>
      </c>
      <c r="J73" s="170"/>
      <c r="K73" s="170"/>
      <c r="L73" s="170"/>
      <c r="M73" s="170"/>
      <c r="N73" s="170"/>
      <c r="O73" s="170"/>
      <c r="P73" s="170"/>
      <c r="Q73" s="170"/>
      <c r="R73" s="170"/>
      <c r="S73" s="170"/>
      <c r="T73" s="170" t="s">
        <v>35</v>
      </c>
      <c r="U73" s="170"/>
      <c r="V73" s="170"/>
      <c r="W73" s="170"/>
      <c r="X73" s="170"/>
      <c r="Y73" s="170"/>
      <c r="Z73" s="39"/>
      <c r="AA73" s="39"/>
      <c r="AB73" s="39"/>
      <c r="AC73" s="39"/>
      <c r="AD73" s="39"/>
      <c r="AE73" s="39"/>
      <c r="AF73" s="39"/>
      <c r="AG73" s="39"/>
      <c r="AH73" s="39"/>
      <c r="AI73" s="39"/>
      <c r="AJ73" s="39"/>
      <c r="AK73" s="39"/>
      <c r="AL73" s="39"/>
      <c r="AM73" s="39"/>
      <c r="AN73" s="39"/>
      <c r="AO73" s="39"/>
      <c r="AP73" s="39"/>
      <c r="AQ73" s="39"/>
      <c r="AR73" s="39"/>
      <c r="AS73" s="39"/>
      <c r="AT73" s="38"/>
      <c r="AU73" s="38"/>
      <c r="AV73" s="38"/>
      <c r="AW73" s="38"/>
      <c r="AX73" s="38"/>
      <c r="AY73" s="38"/>
      <c r="AZ73" s="40"/>
      <c r="BA73" s="40"/>
      <c r="BB73" s="38"/>
      <c r="BC73" s="38"/>
      <c r="BD73" s="38"/>
      <c r="BE73" s="170" t="s">
        <v>35</v>
      </c>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row>
  </sheetData>
  <mergeCells count="35">
    <mergeCell ref="X5:X6"/>
    <mergeCell ref="A5:A6"/>
    <mergeCell ref="A1:Y1"/>
    <mergeCell ref="A2:Y2"/>
    <mergeCell ref="B3:Y3"/>
    <mergeCell ref="B4:Y4"/>
    <mergeCell ref="B5:B6"/>
    <mergeCell ref="C5:C6"/>
    <mergeCell ref="R5:R6"/>
    <mergeCell ref="S5:S6"/>
    <mergeCell ref="T5:T6"/>
    <mergeCell ref="U5:U6"/>
    <mergeCell ref="V5:V6"/>
    <mergeCell ref="Y5:Y6"/>
    <mergeCell ref="BE70:CE70"/>
    <mergeCell ref="A73:H73"/>
    <mergeCell ref="I73:S73"/>
    <mergeCell ref="T73:Y73"/>
    <mergeCell ref="BE73:CE73"/>
    <mergeCell ref="Z5:Z6"/>
    <mergeCell ref="A67:E67"/>
    <mergeCell ref="A70:H70"/>
    <mergeCell ref="I70:S70"/>
    <mergeCell ref="T70:Y70"/>
    <mergeCell ref="D5:D6"/>
    <mergeCell ref="E5:E6"/>
    <mergeCell ref="F5:F6"/>
    <mergeCell ref="G5:G6"/>
    <mergeCell ref="H5:H6"/>
    <mergeCell ref="I5:J5"/>
    <mergeCell ref="K5:L5"/>
    <mergeCell ref="M5:O5"/>
    <mergeCell ref="P5:P6"/>
    <mergeCell ref="Q5:Q6"/>
    <mergeCell ref="W5:W6"/>
  </mergeCells>
  <phoneticPr fontId="11" type="noConversion"/>
  <pageMargins left="0.31496062992126" right="0.23622047244094499" top="0.42" bottom="0.3"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B1" zoomScale="110" zoomScaleNormal="110" workbookViewId="0">
      <selection activeCell="I11" sqref="I11:I12"/>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7.5703125" style="88" customWidth="1"/>
    <col min="17" max="16384" width="9.140625" style="81"/>
  </cols>
  <sheetData>
    <row r="1" spans="1:16" ht="21" customHeight="1" x14ac:dyDescent="0.25">
      <c r="A1" s="182" t="s">
        <v>145</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22.5" customHeight="1" x14ac:dyDescent="0.2">
      <c r="A4" s="202" t="s">
        <v>175</v>
      </c>
      <c r="B4" s="185"/>
      <c r="C4" s="185"/>
      <c r="D4" s="185"/>
      <c r="E4" s="185"/>
      <c r="F4" s="185"/>
      <c r="G4" s="185"/>
      <c r="H4" s="185"/>
      <c r="I4" s="185"/>
      <c r="J4" s="185"/>
      <c r="K4" s="185"/>
      <c r="L4" s="185"/>
      <c r="M4" s="185"/>
      <c r="N4" s="185"/>
      <c r="O4" s="185"/>
      <c r="P4" s="185"/>
    </row>
    <row r="5" spans="1:16" ht="23.25" customHeight="1" x14ac:dyDescent="0.2">
      <c r="A5" s="123"/>
      <c r="B5" s="121"/>
      <c r="C5" s="121"/>
      <c r="D5" s="121"/>
      <c r="E5" s="121"/>
      <c r="F5" s="121"/>
      <c r="G5" s="121"/>
      <c r="H5" s="121"/>
      <c r="I5" s="121"/>
      <c r="J5" s="121"/>
      <c r="K5" s="121"/>
      <c r="L5" s="121"/>
      <c r="M5" s="121"/>
      <c r="N5" s="121"/>
      <c r="O5" s="184"/>
      <c r="P5" s="184"/>
    </row>
    <row r="6" spans="1:16" ht="25.5" customHeight="1" x14ac:dyDescent="0.2">
      <c r="A6" s="123"/>
      <c r="B6" s="188" t="s">
        <v>142</v>
      </c>
      <c r="C6" s="189"/>
      <c r="D6" s="189"/>
      <c r="E6" s="189"/>
      <c r="F6" s="189"/>
      <c r="G6" s="189"/>
      <c r="H6" s="189"/>
      <c r="I6" s="189"/>
      <c r="J6" s="189"/>
      <c r="K6" s="189"/>
      <c r="L6" s="189"/>
      <c r="M6" s="189"/>
      <c r="N6" s="189"/>
      <c r="O6" s="189"/>
      <c r="P6" s="190"/>
    </row>
    <row r="7" spans="1:16" s="82" customFormat="1" ht="43.9" customHeight="1" x14ac:dyDescent="0.2">
      <c r="A7" s="186" t="s">
        <v>36</v>
      </c>
      <c r="B7" s="180" t="s">
        <v>134</v>
      </c>
      <c r="C7" s="180" t="s">
        <v>4</v>
      </c>
      <c r="D7" s="180" t="s">
        <v>16</v>
      </c>
      <c r="E7" s="180" t="s">
        <v>0</v>
      </c>
      <c r="F7" s="180" t="s">
        <v>43</v>
      </c>
      <c r="G7" s="180" t="s">
        <v>37</v>
      </c>
      <c r="H7" s="180" t="s">
        <v>139</v>
      </c>
      <c r="I7" s="180" t="s">
        <v>140</v>
      </c>
      <c r="J7" s="175" t="s">
        <v>141</v>
      </c>
      <c r="K7" s="175"/>
      <c r="L7" s="175"/>
      <c r="M7" s="175"/>
      <c r="N7" s="181" t="s">
        <v>38</v>
      </c>
      <c r="O7" s="181"/>
      <c r="P7" s="180" t="s">
        <v>138</v>
      </c>
    </row>
    <row r="8" spans="1:16" s="82" customFormat="1" ht="57.75" customHeight="1" x14ac:dyDescent="0.2">
      <c r="A8" s="187"/>
      <c r="B8" s="180"/>
      <c r="C8" s="180"/>
      <c r="D8" s="180"/>
      <c r="E8" s="180"/>
      <c r="F8" s="180"/>
      <c r="G8" s="180"/>
      <c r="H8" s="180"/>
      <c r="I8" s="180"/>
      <c r="J8" s="75" t="s">
        <v>39</v>
      </c>
      <c r="K8" s="76" t="s">
        <v>40</v>
      </c>
      <c r="L8" s="75" t="s">
        <v>41</v>
      </c>
      <c r="M8" s="74" t="s">
        <v>42</v>
      </c>
      <c r="N8" s="77" t="s">
        <v>137</v>
      </c>
      <c r="O8" s="77" t="s">
        <v>42</v>
      </c>
      <c r="P8" s="180"/>
    </row>
    <row r="9" spans="1:16" s="82" customFormat="1" ht="27" customHeight="1" x14ac:dyDescent="0.2">
      <c r="A9" s="117"/>
      <c r="B9" s="106">
        <v>1</v>
      </c>
      <c r="C9" s="107" t="s">
        <v>104</v>
      </c>
      <c r="D9" s="108" t="s">
        <v>20</v>
      </c>
      <c r="E9" s="108" t="s">
        <v>105</v>
      </c>
      <c r="F9" s="108">
        <v>3</v>
      </c>
      <c r="G9" s="109">
        <v>658.8</v>
      </c>
      <c r="H9" s="110">
        <f>ROUND(G9*50000,-3)</f>
        <v>32940000</v>
      </c>
      <c r="I9" s="110">
        <f>ROUND(G9*175000,-3)</f>
        <v>115290000</v>
      </c>
      <c r="J9" s="111">
        <v>4</v>
      </c>
      <c r="K9" s="112">
        <v>91.8</v>
      </c>
      <c r="L9" s="113">
        <v>12</v>
      </c>
      <c r="M9" s="114">
        <f>ROUND(J9*L9*30*17500,-3)</f>
        <v>25200000</v>
      </c>
      <c r="N9" s="115">
        <f>G9</f>
        <v>658.8</v>
      </c>
      <c r="O9" s="110">
        <f>N9*30000</f>
        <v>19764000</v>
      </c>
      <c r="P9" s="114">
        <f>H9+I9+M9+O9</f>
        <v>193194000</v>
      </c>
    </row>
    <row r="10" spans="1:16" s="82" customFormat="1" ht="23.25" customHeight="1" x14ac:dyDescent="0.2">
      <c r="A10" s="122"/>
      <c r="B10" s="191" t="s">
        <v>143</v>
      </c>
      <c r="C10" s="192"/>
      <c r="D10" s="192"/>
      <c r="E10" s="192"/>
      <c r="F10" s="192"/>
      <c r="G10" s="192"/>
      <c r="H10" s="192"/>
      <c r="I10" s="192"/>
      <c r="J10" s="192"/>
      <c r="K10" s="192"/>
      <c r="L10" s="192"/>
      <c r="M10" s="192"/>
      <c r="N10" s="192"/>
      <c r="O10" s="192"/>
      <c r="P10" s="193"/>
    </row>
    <row r="11" spans="1:16" s="82" customFormat="1" ht="34.5" customHeight="1" x14ac:dyDescent="0.2">
      <c r="A11" s="122"/>
      <c r="B11" s="180" t="s">
        <v>134</v>
      </c>
      <c r="C11" s="180" t="s">
        <v>147</v>
      </c>
      <c r="D11" s="180" t="s">
        <v>16</v>
      </c>
      <c r="E11" s="180" t="s">
        <v>0</v>
      </c>
      <c r="F11" s="180" t="s">
        <v>43</v>
      </c>
      <c r="G11" s="180" t="s">
        <v>37</v>
      </c>
      <c r="H11" s="180" t="s">
        <v>139</v>
      </c>
      <c r="I11" s="180" t="s">
        <v>140</v>
      </c>
      <c r="J11" s="175" t="s">
        <v>141</v>
      </c>
      <c r="K11" s="175"/>
      <c r="L11" s="175"/>
      <c r="M11" s="175"/>
      <c r="N11" s="181" t="s">
        <v>38</v>
      </c>
      <c r="O11" s="181"/>
      <c r="P11" s="180" t="s">
        <v>138</v>
      </c>
    </row>
    <row r="12" spans="1:16" s="82" customFormat="1" ht="54.75" customHeight="1" x14ac:dyDescent="0.2">
      <c r="A12" s="122"/>
      <c r="B12" s="180"/>
      <c r="C12" s="180"/>
      <c r="D12" s="180"/>
      <c r="E12" s="180"/>
      <c r="F12" s="180"/>
      <c r="G12" s="180"/>
      <c r="H12" s="180"/>
      <c r="I12" s="180"/>
      <c r="J12" s="120" t="s">
        <v>39</v>
      </c>
      <c r="K12" s="76" t="s">
        <v>40</v>
      </c>
      <c r="L12" s="120" t="s">
        <v>41</v>
      </c>
      <c r="M12" s="118" t="s">
        <v>42</v>
      </c>
      <c r="N12" s="119" t="s">
        <v>137</v>
      </c>
      <c r="O12" s="119" t="s">
        <v>42</v>
      </c>
      <c r="P12" s="180"/>
    </row>
    <row r="13" spans="1:16" s="116" customFormat="1" ht="87.75" customHeight="1" x14ac:dyDescent="0.2">
      <c r="A13" s="106">
        <v>39</v>
      </c>
      <c r="B13" s="106">
        <v>1</v>
      </c>
      <c r="C13" s="107" t="s">
        <v>158</v>
      </c>
      <c r="D13" s="108" t="s">
        <v>20</v>
      </c>
      <c r="E13" s="108">
        <v>340</v>
      </c>
      <c r="F13" s="108">
        <v>3</v>
      </c>
      <c r="G13" s="109">
        <v>658.8</v>
      </c>
      <c r="H13" s="110">
        <f>ROUND(G13*50000,-3)</f>
        <v>32940000</v>
      </c>
      <c r="I13" s="110">
        <f>ROUND(G13*175000,-3)</f>
        <v>115290000</v>
      </c>
      <c r="J13" s="111">
        <v>4</v>
      </c>
      <c r="K13" s="112">
        <v>91.8</v>
      </c>
      <c r="L13" s="113">
        <v>12</v>
      </c>
      <c r="M13" s="114">
        <f>ROUND(J13*L13*30*17500,-3)</f>
        <v>25200000</v>
      </c>
      <c r="N13" s="115">
        <v>658.8</v>
      </c>
      <c r="O13" s="110">
        <f>N13*30000</f>
        <v>19764000</v>
      </c>
      <c r="P13" s="114">
        <f>H13+I13+M13+O13</f>
        <v>193194000</v>
      </c>
    </row>
    <row r="14" spans="1:16" s="83" customFormat="1" ht="29.25" customHeight="1" x14ac:dyDescent="0.2">
      <c r="A14" s="177" t="s">
        <v>144</v>
      </c>
      <c r="B14" s="178"/>
      <c r="C14" s="178"/>
      <c r="D14" s="178"/>
      <c r="E14" s="178"/>
      <c r="F14" s="178"/>
      <c r="G14" s="178"/>
      <c r="H14" s="178"/>
      <c r="I14" s="178"/>
      <c r="J14" s="178"/>
      <c r="K14" s="178"/>
      <c r="L14" s="178"/>
      <c r="M14" s="178"/>
      <c r="N14" s="178"/>
      <c r="O14" s="179"/>
      <c r="P14" s="105">
        <f>P13-P9</f>
        <v>0</v>
      </c>
    </row>
    <row r="15" spans="1:16" ht="55.9" customHeight="1" x14ac:dyDescent="0.2"/>
    <row r="16" spans="1:16" ht="18" customHeight="1" x14ac:dyDescent="0.2"/>
  </sheetData>
  <mergeCells count="31">
    <mergeCell ref="P11:P12"/>
    <mergeCell ref="J7:M7"/>
    <mergeCell ref="N7:O7"/>
    <mergeCell ref="P7:P8"/>
    <mergeCell ref="B10:P10"/>
    <mergeCell ref="A1:P1"/>
    <mergeCell ref="A2:P2"/>
    <mergeCell ref="A3:P3"/>
    <mergeCell ref="A4:P4"/>
    <mergeCell ref="A7:A8"/>
    <mergeCell ref="B7:B8"/>
    <mergeCell ref="C7:C8"/>
    <mergeCell ref="D7:D8"/>
    <mergeCell ref="E7:E8"/>
    <mergeCell ref="F7:F8"/>
    <mergeCell ref="B6:P6"/>
    <mergeCell ref="O5:P5"/>
    <mergeCell ref="G7:G8"/>
    <mergeCell ref="H7:H8"/>
    <mergeCell ref="I7:I8"/>
    <mergeCell ref="A14:O14"/>
    <mergeCell ref="B11:B12"/>
    <mergeCell ref="C11:C12"/>
    <mergeCell ref="D11:D12"/>
    <mergeCell ref="E11:E12"/>
    <mergeCell ref="F11:F12"/>
    <mergeCell ref="G11:G12"/>
    <mergeCell ref="H11:H12"/>
    <mergeCell ref="I11:I12"/>
    <mergeCell ref="J11:M11"/>
    <mergeCell ref="N11:O11"/>
  </mergeCells>
  <pageMargins left="0.31496062992126" right="0.16" top="0.26" bottom="0.3" header="0.2" footer="0.31496062992126"/>
  <pageSetup paperSize="9" orientation="landscape"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B1" zoomScale="110" zoomScaleNormal="110" workbookViewId="0">
      <selection activeCell="A4" sqref="A4:P4"/>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7.5703125" style="88" customWidth="1"/>
    <col min="17" max="16384" width="9.140625" style="81"/>
  </cols>
  <sheetData>
    <row r="1" spans="1:16" ht="21" customHeight="1" x14ac:dyDescent="0.25">
      <c r="A1" s="182" t="s">
        <v>145</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22.5" customHeight="1" x14ac:dyDescent="0.2">
      <c r="A4" s="202" t="s">
        <v>177</v>
      </c>
      <c r="B4" s="185"/>
      <c r="C4" s="185"/>
      <c r="D4" s="185"/>
      <c r="E4" s="185"/>
      <c r="F4" s="185"/>
      <c r="G4" s="185"/>
      <c r="H4" s="185"/>
      <c r="I4" s="185"/>
      <c r="J4" s="185"/>
      <c r="K4" s="185"/>
      <c r="L4" s="185"/>
      <c r="M4" s="185"/>
      <c r="N4" s="185"/>
      <c r="O4" s="185"/>
      <c r="P4" s="185"/>
    </row>
    <row r="5" spans="1:16" ht="23.25" customHeight="1" x14ac:dyDescent="0.2">
      <c r="A5" s="159"/>
      <c r="B5" s="158"/>
      <c r="C5" s="158"/>
      <c r="D5" s="158"/>
      <c r="E5" s="158"/>
      <c r="F5" s="158"/>
      <c r="G5" s="158"/>
      <c r="H5" s="158"/>
      <c r="I5" s="158"/>
      <c r="J5" s="158"/>
      <c r="K5" s="158"/>
      <c r="L5" s="158"/>
      <c r="M5" s="158"/>
      <c r="N5" s="158"/>
      <c r="O5" s="184"/>
      <c r="P5" s="184"/>
    </row>
    <row r="6" spans="1:16" ht="25.5" customHeight="1" x14ac:dyDescent="0.2">
      <c r="A6" s="159"/>
      <c r="B6" s="188" t="s">
        <v>142</v>
      </c>
      <c r="C6" s="189"/>
      <c r="D6" s="189"/>
      <c r="E6" s="189"/>
      <c r="F6" s="189"/>
      <c r="G6" s="189"/>
      <c r="H6" s="189"/>
      <c r="I6" s="189"/>
      <c r="J6" s="189"/>
      <c r="K6" s="189"/>
      <c r="L6" s="189"/>
      <c r="M6" s="189"/>
      <c r="N6" s="189"/>
      <c r="O6" s="189"/>
      <c r="P6" s="190"/>
    </row>
    <row r="7" spans="1:16" s="82" customFormat="1" ht="43.9" customHeight="1" x14ac:dyDescent="0.2">
      <c r="A7" s="186" t="s">
        <v>36</v>
      </c>
      <c r="B7" s="180" t="s">
        <v>134</v>
      </c>
      <c r="C7" s="180" t="s">
        <v>4</v>
      </c>
      <c r="D7" s="180" t="s">
        <v>16</v>
      </c>
      <c r="E7" s="180" t="s">
        <v>0</v>
      </c>
      <c r="F7" s="180" t="s">
        <v>43</v>
      </c>
      <c r="G7" s="180" t="s">
        <v>37</v>
      </c>
      <c r="H7" s="180" t="s">
        <v>139</v>
      </c>
      <c r="I7" s="180" t="s">
        <v>140</v>
      </c>
      <c r="J7" s="175" t="s">
        <v>141</v>
      </c>
      <c r="K7" s="175"/>
      <c r="L7" s="175"/>
      <c r="M7" s="175"/>
      <c r="N7" s="181" t="s">
        <v>38</v>
      </c>
      <c r="O7" s="181"/>
      <c r="P7" s="180" t="s">
        <v>138</v>
      </c>
    </row>
    <row r="8" spans="1:16" s="82" customFormat="1" ht="57.75" customHeight="1" x14ac:dyDescent="0.2">
      <c r="A8" s="187"/>
      <c r="B8" s="180"/>
      <c r="C8" s="180"/>
      <c r="D8" s="180"/>
      <c r="E8" s="180"/>
      <c r="F8" s="180"/>
      <c r="G8" s="180"/>
      <c r="H8" s="180"/>
      <c r="I8" s="180"/>
      <c r="J8" s="156" t="s">
        <v>39</v>
      </c>
      <c r="K8" s="76" t="s">
        <v>40</v>
      </c>
      <c r="L8" s="156" t="s">
        <v>41</v>
      </c>
      <c r="M8" s="155" t="s">
        <v>42</v>
      </c>
      <c r="N8" s="157" t="s">
        <v>137</v>
      </c>
      <c r="O8" s="157" t="s">
        <v>42</v>
      </c>
      <c r="P8" s="180"/>
    </row>
    <row r="9" spans="1:16" s="82" customFormat="1" ht="27" customHeight="1" x14ac:dyDescent="0.2">
      <c r="A9" s="160"/>
      <c r="B9" s="106">
        <v>1</v>
      </c>
      <c r="C9" s="107" t="s">
        <v>104</v>
      </c>
      <c r="D9" s="108" t="s">
        <v>20</v>
      </c>
      <c r="E9" s="108" t="s">
        <v>105</v>
      </c>
      <c r="F9" s="108">
        <v>3</v>
      </c>
      <c r="G9" s="109">
        <v>658.8</v>
      </c>
      <c r="H9" s="110">
        <f>ROUND(G9*50000,-3)</f>
        <v>32940000</v>
      </c>
      <c r="I9" s="110">
        <f>ROUND(G9*175000,-3)</f>
        <v>115290000</v>
      </c>
      <c r="J9" s="111">
        <v>4</v>
      </c>
      <c r="K9" s="112">
        <v>91.8</v>
      </c>
      <c r="L9" s="113">
        <v>12</v>
      </c>
      <c r="M9" s="114">
        <f>ROUND(J9*L9*30*17500,-3)</f>
        <v>25200000</v>
      </c>
      <c r="N9" s="115">
        <f>G9</f>
        <v>658.8</v>
      </c>
      <c r="O9" s="110">
        <f>N9*30000</f>
        <v>19764000</v>
      </c>
      <c r="P9" s="114">
        <f>H9+I9+M9+O9</f>
        <v>193194000</v>
      </c>
    </row>
    <row r="10" spans="1:16" s="82" customFormat="1" ht="23.25" customHeight="1" x14ac:dyDescent="0.2">
      <c r="A10" s="160"/>
      <c r="B10" s="191" t="s">
        <v>143</v>
      </c>
      <c r="C10" s="192"/>
      <c r="D10" s="192"/>
      <c r="E10" s="192"/>
      <c r="F10" s="192"/>
      <c r="G10" s="192"/>
      <c r="H10" s="192"/>
      <c r="I10" s="192"/>
      <c r="J10" s="192"/>
      <c r="K10" s="192"/>
      <c r="L10" s="192"/>
      <c r="M10" s="192"/>
      <c r="N10" s="192"/>
      <c r="O10" s="192"/>
      <c r="P10" s="193"/>
    </row>
    <row r="11" spans="1:16" s="82" customFormat="1" ht="34.5" customHeight="1" x14ac:dyDescent="0.2">
      <c r="A11" s="160"/>
      <c r="B11" s="180" t="s">
        <v>134</v>
      </c>
      <c r="C11" s="180" t="s">
        <v>147</v>
      </c>
      <c r="D11" s="180" t="s">
        <v>16</v>
      </c>
      <c r="E11" s="180" t="s">
        <v>0</v>
      </c>
      <c r="F11" s="180" t="s">
        <v>43</v>
      </c>
      <c r="G11" s="180" t="s">
        <v>37</v>
      </c>
      <c r="H11" s="180" t="s">
        <v>139</v>
      </c>
      <c r="I11" s="180" t="s">
        <v>140</v>
      </c>
      <c r="J11" s="175" t="s">
        <v>141</v>
      </c>
      <c r="K11" s="175"/>
      <c r="L11" s="175"/>
      <c r="M11" s="175"/>
      <c r="N11" s="181" t="s">
        <v>38</v>
      </c>
      <c r="O11" s="181"/>
      <c r="P11" s="180" t="s">
        <v>138</v>
      </c>
    </row>
    <row r="12" spans="1:16" s="82" customFormat="1" ht="54.75" customHeight="1" x14ac:dyDescent="0.2">
      <c r="A12" s="160"/>
      <c r="B12" s="180"/>
      <c r="C12" s="180"/>
      <c r="D12" s="180"/>
      <c r="E12" s="180"/>
      <c r="F12" s="180"/>
      <c r="G12" s="180"/>
      <c r="H12" s="180"/>
      <c r="I12" s="180"/>
      <c r="J12" s="156" t="s">
        <v>39</v>
      </c>
      <c r="K12" s="76" t="s">
        <v>40</v>
      </c>
      <c r="L12" s="156" t="s">
        <v>41</v>
      </c>
      <c r="M12" s="155" t="s">
        <v>42</v>
      </c>
      <c r="N12" s="157" t="s">
        <v>137</v>
      </c>
      <c r="O12" s="157" t="s">
        <v>42</v>
      </c>
      <c r="P12" s="180"/>
    </row>
    <row r="13" spans="1:16" s="116" customFormat="1" ht="87.75" customHeight="1" x14ac:dyDescent="0.2">
      <c r="A13" s="106">
        <v>39</v>
      </c>
      <c r="B13" s="106">
        <v>1</v>
      </c>
      <c r="C13" s="107" t="s">
        <v>158</v>
      </c>
      <c r="D13" s="108" t="s">
        <v>20</v>
      </c>
      <c r="E13" s="108">
        <v>340</v>
      </c>
      <c r="F13" s="108">
        <v>3</v>
      </c>
      <c r="G13" s="109">
        <v>658.8</v>
      </c>
      <c r="H13" s="110">
        <f>ROUND(G13*50000,-3)</f>
        <v>32940000</v>
      </c>
      <c r="I13" s="110">
        <f>ROUND(G13*175000,-3)</f>
        <v>115290000</v>
      </c>
      <c r="J13" s="111">
        <v>4</v>
      </c>
      <c r="K13" s="112">
        <v>91.8</v>
      </c>
      <c r="L13" s="113">
        <v>12</v>
      </c>
      <c r="M13" s="114">
        <f>ROUND(J13*L13*30*17500,-3)</f>
        <v>25200000</v>
      </c>
      <c r="N13" s="115">
        <v>658.8</v>
      </c>
      <c r="O13" s="110">
        <f>N13*30000</f>
        <v>19764000</v>
      </c>
      <c r="P13" s="114">
        <f>H13+I13+M13+O13</f>
        <v>193194000</v>
      </c>
    </row>
    <row r="14" spans="1:16" s="83" customFormat="1" ht="29.25" customHeight="1" x14ac:dyDescent="0.2">
      <c r="A14" s="177" t="s">
        <v>144</v>
      </c>
      <c r="B14" s="178"/>
      <c r="C14" s="178"/>
      <c r="D14" s="178"/>
      <c r="E14" s="178"/>
      <c r="F14" s="178"/>
      <c r="G14" s="178"/>
      <c r="H14" s="178"/>
      <c r="I14" s="178"/>
      <c r="J14" s="178"/>
      <c r="K14" s="178"/>
      <c r="L14" s="178"/>
      <c r="M14" s="178"/>
      <c r="N14" s="178"/>
      <c r="O14" s="179"/>
      <c r="P14" s="105">
        <f>P13-P9</f>
        <v>0</v>
      </c>
    </row>
    <row r="15" spans="1:16" ht="55.9" customHeight="1" x14ac:dyDescent="0.2"/>
    <row r="16" spans="1:16" ht="18" customHeight="1" x14ac:dyDescent="0.2"/>
  </sheetData>
  <mergeCells count="31">
    <mergeCell ref="N11:O11"/>
    <mergeCell ref="P11:P12"/>
    <mergeCell ref="A14:O14"/>
    <mergeCell ref="B10:P10"/>
    <mergeCell ref="B11:B12"/>
    <mergeCell ref="C11:C12"/>
    <mergeCell ref="D11:D12"/>
    <mergeCell ref="E11:E12"/>
    <mergeCell ref="F11:F12"/>
    <mergeCell ref="G11:G12"/>
    <mergeCell ref="H11:H12"/>
    <mergeCell ref="I11:I12"/>
    <mergeCell ref="J11:M11"/>
    <mergeCell ref="G7:G8"/>
    <mergeCell ref="H7:H8"/>
    <mergeCell ref="I7:I8"/>
    <mergeCell ref="J7:M7"/>
    <mergeCell ref="N7:O7"/>
    <mergeCell ref="P7:P8"/>
    <mergeCell ref="A7:A8"/>
    <mergeCell ref="B7:B8"/>
    <mergeCell ref="C7:C8"/>
    <mergeCell ref="D7:D8"/>
    <mergeCell ref="E7:E8"/>
    <mergeCell ref="F7:F8"/>
    <mergeCell ref="A1:P1"/>
    <mergeCell ref="A2:P2"/>
    <mergeCell ref="A3:P3"/>
    <mergeCell ref="A4:P4"/>
    <mergeCell ref="O5:P5"/>
    <mergeCell ref="B6:P6"/>
  </mergeCells>
  <pageMargins left="0.31496062992126" right="0.16" top="0.26" bottom="0.3" header="0.2" footer="0.31496062992126"/>
  <pageSetup paperSize="9" orientation="landscape" r:id="rId1"/>
  <headerFoot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opLeftCell="B1" workbookViewId="0">
      <selection activeCell="A4" sqref="A4:P4"/>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7.5703125" style="88" customWidth="1"/>
    <col min="17" max="16384" width="9.140625" style="81"/>
  </cols>
  <sheetData>
    <row r="1" spans="1:16" ht="17.25" customHeight="1" x14ac:dyDescent="0.25">
      <c r="A1" s="182" t="s">
        <v>146</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22.5" customHeight="1" x14ac:dyDescent="0.2">
      <c r="A4" s="184" t="s">
        <v>175</v>
      </c>
      <c r="B4" s="185"/>
      <c r="C4" s="185"/>
      <c r="D4" s="185"/>
      <c r="E4" s="185"/>
      <c r="F4" s="185"/>
      <c r="G4" s="185"/>
      <c r="H4" s="185"/>
      <c r="I4" s="185"/>
      <c r="J4" s="185"/>
      <c r="K4" s="185"/>
      <c r="L4" s="185"/>
      <c r="M4" s="185"/>
      <c r="N4" s="185"/>
      <c r="O4" s="185"/>
      <c r="P4" s="185"/>
    </row>
    <row r="5" spans="1:16" ht="18.75" customHeight="1" x14ac:dyDescent="0.2">
      <c r="A5" s="123"/>
      <c r="B5" s="188" t="s">
        <v>142</v>
      </c>
      <c r="C5" s="189"/>
      <c r="D5" s="189"/>
      <c r="E5" s="189"/>
      <c r="F5" s="189"/>
      <c r="G5" s="189"/>
      <c r="H5" s="189"/>
      <c r="I5" s="189"/>
      <c r="J5" s="189"/>
      <c r="K5" s="189"/>
      <c r="L5" s="189"/>
      <c r="M5" s="189"/>
      <c r="N5" s="189"/>
      <c r="O5" s="189"/>
      <c r="P5" s="190"/>
    </row>
    <row r="6" spans="1:16" s="82" customFormat="1" ht="39.75" customHeight="1" x14ac:dyDescent="0.2">
      <c r="A6" s="186" t="s">
        <v>36</v>
      </c>
      <c r="B6" s="180" t="s">
        <v>134</v>
      </c>
      <c r="C6" s="180" t="s">
        <v>4</v>
      </c>
      <c r="D6" s="180" t="s">
        <v>16</v>
      </c>
      <c r="E6" s="180" t="s">
        <v>0</v>
      </c>
      <c r="F6" s="180" t="s">
        <v>43</v>
      </c>
      <c r="G6" s="180" t="s">
        <v>37</v>
      </c>
      <c r="H6" s="180" t="s">
        <v>139</v>
      </c>
      <c r="I6" s="180" t="s">
        <v>140</v>
      </c>
      <c r="J6" s="175" t="s">
        <v>141</v>
      </c>
      <c r="K6" s="175"/>
      <c r="L6" s="175"/>
      <c r="M6" s="175"/>
      <c r="N6" s="181" t="s">
        <v>38</v>
      </c>
      <c r="O6" s="181"/>
      <c r="P6" s="180" t="s">
        <v>138</v>
      </c>
    </row>
    <row r="7" spans="1:16" s="82" customFormat="1" ht="49.5" customHeight="1" x14ac:dyDescent="0.2">
      <c r="A7" s="187"/>
      <c r="B7" s="180"/>
      <c r="C7" s="180"/>
      <c r="D7" s="180"/>
      <c r="E7" s="180"/>
      <c r="F7" s="180"/>
      <c r="G7" s="180"/>
      <c r="H7" s="180"/>
      <c r="I7" s="180"/>
      <c r="J7" s="120" t="s">
        <v>39</v>
      </c>
      <c r="K7" s="76" t="s">
        <v>40</v>
      </c>
      <c r="L7" s="120" t="s">
        <v>41</v>
      </c>
      <c r="M7" s="118" t="s">
        <v>42</v>
      </c>
      <c r="N7" s="119" t="s">
        <v>137</v>
      </c>
      <c r="O7" s="119" t="s">
        <v>42</v>
      </c>
      <c r="P7" s="180"/>
    </row>
    <row r="8" spans="1:16" s="82" customFormat="1" ht="36" x14ac:dyDescent="0.2">
      <c r="A8" s="122"/>
      <c r="B8" s="106">
        <v>1</v>
      </c>
      <c r="C8" s="107" t="s">
        <v>102</v>
      </c>
      <c r="D8" s="108" t="s">
        <v>20</v>
      </c>
      <c r="E8" s="108" t="s">
        <v>103</v>
      </c>
      <c r="F8" s="108">
        <v>3</v>
      </c>
      <c r="G8" s="109">
        <v>1436.2</v>
      </c>
      <c r="H8" s="110">
        <f>ROUND(G8*50000,-3)</f>
        <v>71810000</v>
      </c>
      <c r="I8" s="110">
        <f>ROUND(G8*175000,-3)</f>
        <v>251335000</v>
      </c>
      <c r="J8" s="111">
        <v>5</v>
      </c>
      <c r="K8" s="112">
        <v>44</v>
      </c>
      <c r="L8" s="113">
        <v>6</v>
      </c>
      <c r="M8" s="114">
        <f>ROUND(J8*L8*30*17500,-3)</f>
        <v>15750000</v>
      </c>
      <c r="N8" s="115">
        <f>G8</f>
        <v>1436.2</v>
      </c>
      <c r="O8" s="110">
        <f>N8*30000</f>
        <v>43086000</v>
      </c>
      <c r="P8" s="114">
        <f>H8+I8+M8+O8</f>
        <v>381981000</v>
      </c>
    </row>
    <row r="9" spans="1:16" s="82" customFormat="1" ht="36" x14ac:dyDescent="0.2">
      <c r="A9" s="122"/>
      <c r="B9" s="106" t="s">
        <v>152</v>
      </c>
      <c r="C9" s="107" t="s">
        <v>102</v>
      </c>
      <c r="D9" s="108" t="s">
        <v>20</v>
      </c>
      <c r="E9" s="108">
        <v>311</v>
      </c>
      <c r="F9" s="108">
        <v>3</v>
      </c>
      <c r="G9" s="109">
        <v>967.6</v>
      </c>
      <c r="H9" s="110">
        <f>ROUND(G9*50000,-3)</f>
        <v>48380000</v>
      </c>
      <c r="I9" s="110">
        <f>ROUND(G9*175000,-3)</f>
        <v>169330000</v>
      </c>
      <c r="J9" s="111">
        <v>5</v>
      </c>
      <c r="K9" s="112">
        <v>44</v>
      </c>
      <c r="L9" s="113">
        <v>6</v>
      </c>
      <c r="M9" s="114">
        <f>ROUND(J9*L9*30*17500,-3)</f>
        <v>15750000</v>
      </c>
      <c r="N9" s="115">
        <f>G9</f>
        <v>967.6</v>
      </c>
      <c r="O9" s="110">
        <f>N9*30000</f>
        <v>29028000</v>
      </c>
      <c r="P9" s="114">
        <f>H9+I9+M9+O9</f>
        <v>262488000</v>
      </c>
    </row>
    <row r="10" spans="1:16" s="82" customFormat="1" ht="36" x14ac:dyDescent="0.2">
      <c r="A10" s="122"/>
      <c r="B10" s="106" t="s">
        <v>153</v>
      </c>
      <c r="C10" s="107" t="s">
        <v>102</v>
      </c>
      <c r="D10" s="108" t="s">
        <v>20</v>
      </c>
      <c r="E10" s="108">
        <v>340</v>
      </c>
      <c r="F10" s="108">
        <v>3</v>
      </c>
      <c r="G10" s="109">
        <v>468.6</v>
      </c>
      <c r="H10" s="110">
        <f>ROUND(G10*50000,-3)</f>
        <v>23430000</v>
      </c>
      <c r="I10" s="110">
        <f>ROUND(G10*175000,-3)</f>
        <v>82005000</v>
      </c>
      <c r="J10" s="111">
        <v>0</v>
      </c>
      <c r="K10" s="112">
        <v>0</v>
      </c>
      <c r="L10" s="113">
        <v>0</v>
      </c>
      <c r="M10" s="114">
        <f>ROUND(J10*L10*30*17500,-3)</f>
        <v>0</v>
      </c>
      <c r="N10" s="115">
        <f>G10</f>
        <v>468.6</v>
      </c>
      <c r="O10" s="110">
        <f>N10*30000</f>
        <v>14058000</v>
      </c>
      <c r="P10" s="114">
        <f>H10+I10+M10+O10</f>
        <v>119493000</v>
      </c>
    </row>
    <row r="11" spans="1:16" s="82" customFormat="1" ht="19.5" customHeight="1" x14ac:dyDescent="0.2">
      <c r="A11" s="122"/>
      <c r="B11" s="191" t="s">
        <v>143</v>
      </c>
      <c r="C11" s="192"/>
      <c r="D11" s="192"/>
      <c r="E11" s="192"/>
      <c r="F11" s="192"/>
      <c r="G11" s="192"/>
      <c r="H11" s="192"/>
      <c r="I11" s="192"/>
      <c r="J11" s="192"/>
      <c r="K11" s="192"/>
      <c r="L11" s="192"/>
      <c r="M11" s="192"/>
      <c r="N11" s="192"/>
      <c r="O11" s="192"/>
      <c r="P11" s="193"/>
    </row>
    <row r="12" spans="1:16" s="82" customFormat="1" ht="42.75" customHeight="1" x14ac:dyDescent="0.2">
      <c r="A12" s="122"/>
      <c r="B12" s="180" t="s">
        <v>149</v>
      </c>
      <c r="C12" s="180" t="s">
        <v>147</v>
      </c>
      <c r="D12" s="180" t="s">
        <v>16</v>
      </c>
      <c r="E12" s="180" t="s">
        <v>0</v>
      </c>
      <c r="F12" s="180" t="s">
        <v>43</v>
      </c>
      <c r="G12" s="180" t="s">
        <v>37</v>
      </c>
      <c r="H12" s="180" t="s">
        <v>139</v>
      </c>
      <c r="I12" s="180" t="s">
        <v>140</v>
      </c>
      <c r="J12" s="175" t="s">
        <v>141</v>
      </c>
      <c r="K12" s="175"/>
      <c r="L12" s="175"/>
      <c r="M12" s="175"/>
      <c r="N12" s="181" t="s">
        <v>38</v>
      </c>
      <c r="O12" s="181"/>
      <c r="P12" s="180" t="s">
        <v>138</v>
      </c>
    </row>
    <row r="13" spans="1:16" s="82" customFormat="1" ht="49.5" customHeight="1" x14ac:dyDescent="0.2">
      <c r="A13" s="122"/>
      <c r="B13" s="180"/>
      <c r="C13" s="180"/>
      <c r="D13" s="180"/>
      <c r="E13" s="180"/>
      <c r="F13" s="180"/>
      <c r="G13" s="180"/>
      <c r="H13" s="180"/>
      <c r="I13" s="180"/>
      <c r="J13" s="120" t="s">
        <v>39</v>
      </c>
      <c r="K13" s="76" t="s">
        <v>40</v>
      </c>
      <c r="L13" s="120" t="s">
        <v>41</v>
      </c>
      <c r="M13" s="118" t="s">
        <v>42</v>
      </c>
      <c r="N13" s="119" t="s">
        <v>137</v>
      </c>
      <c r="O13" s="119" t="s">
        <v>42</v>
      </c>
      <c r="P13" s="180"/>
    </row>
    <row r="14" spans="1:16" s="116" customFormat="1" ht="24" x14ac:dyDescent="0.2">
      <c r="A14" s="106">
        <v>39</v>
      </c>
      <c r="B14" s="106">
        <v>1</v>
      </c>
      <c r="C14" s="107" t="s">
        <v>159</v>
      </c>
      <c r="D14" s="108" t="s">
        <v>20</v>
      </c>
      <c r="E14" s="108">
        <v>340</v>
      </c>
      <c r="F14" s="108">
        <v>3</v>
      </c>
      <c r="G14" s="109">
        <v>54.1</v>
      </c>
      <c r="H14" s="110">
        <f>ROUND(G14*50000,-3)</f>
        <v>2705000</v>
      </c>
      <c r="I14" s="110">
        <f>ROUND(G14*175000,-3)</f>
        <v>9468000</v>
      </c>
      <c r="J14" s="111">
        <v>0</v>
      </c>
      <c r="K14" s="112">
        <v>4.4000000000000004</v>
      </c>
      <c r="L14" s="113">
        <v>0</v>
      </c>
      <c r="M14" s="114">
        <f>ROUND(J14*L14*30*17500,-3)</f>
        <v>0</v>
      </c>
      <c r="N14" s="115">
        <v>54.1</v>
      </c>
      <c r="O14" s="110">
        <f>N14*30000</f>
        <v>1623000</v>
      </c>
      <c r="P14" s="114">
        <f>H14+I14+M14+O14</f>
        <v>13796000</v>
      </c>
    </row>
    <row r="15" spans="1:16" s="116" customFormat="1" ht="36.75" customHeight="1" x14ac:dyDescent="0.2">
      <c r="A15" s="124"/>
      <c r="B15" s="180" t="s">
        <v>150</v>
      </c>
      <c r="C15" s="180" t="s">
        <v>147</v>
      </c>
      <c r="D15" s="180" t="s">
        <v>16</v>
      </c>
      <c r="E15" s="180" t="s">
        <v>0</v>
      </c>
      <c r="F15" s="180" t="s">
        <v>43</v>
      </c>
      <c r="G15" s="180" t="s">
        <v>37</v>
      </c>
      <c r="H15" s="180" t="s">
        <v>129</v>
      </c>
      <c r="I15" s="180" t="s">
        <v>130</v>
      </c>
      <c r="J15" s="175" t="s">
        <v>131</v>
      </c>
      <c r="K15" s="175"/>
      <c r="L15" s="175"/>
      <c r="M15" s="175"/>
      <c r="N15" s="181" t="s">
        <v>38</v>
      </c>
      <c r="O15" s="181"/>
      <c r="P15" s="180" t="s">
        <v>138</v>
      </c>
    </row>
    <row r="16" spans="1:16" s="116" customFormat="1" ht="51.75" customHeight="1" x14ac:dyDescent="0.2">
      <c r="A16" s="124"/>
      <c r="B16" s="180"/>
      <c r="C16" s="180"/>
      <c r="D16" s="180"/>
      <c r="E16" s="180"/>
      <c r="F16" s="180"/>
      <c r="G16" s="180"/>
      <c r="H16" s="180"/>
      <c r="I16" s="180"/>
      <c r="J16" s="120" t="s">
        <v>39</v>
      </c>
      <c r="K16" s="76" t="s">
        <v>40</v>
      </c>
      <c r="L16" s="120" t="s">
        <v>41</v>
      </c>
      <c r="M16" s="118" t="s">
        <v>42</v>
      </c>
      <c r="N16" s="119" t="s">
        <v>137</v>
      </c>
      <c r="O16" s="119" t="s">
        <v>42</v>
      </c>
      <c r="P16" s="180"/>
    </row>
    <row r="17" spans="1:16" s="116" customFormat="1" ht="24" x14ac:dyDescent="0.2">
      <c r="A17" s="124"/>
      <c r="B17" s="106">
        <v>1</v>
      </c>
      <c r="C17" s="107" t="s">
        <v>148</v>
      </c>
      <c r="D17" s="108" t="s">
        <v>20</v>
      </c>
      <c r="E17" s="108">
        <v>340</v>
      </c>
      <c r="F17" s="108">
        <v>3</v>
      </c>
      <c r="G17" s="109">
        <v>386.4</v>
      </c>
      <c r="H17" s="110">
        <f>ROUND(G17*75000,-3)</f>
        <v>28980000</v>
      </c>
      <c r="I17" s="110">
        <f>ROUND(G17*225000,-3)</f>
        <v>86940000</v>
      </c>
      <c r="J17" s="111">
        <v>5</v>
      </c>
      <c r="K17" s="112">
        <v>17.2</v>
      </c>
      <c r="L17" s="113">
        <v>3</v>
      </c>
      <c r="M17" s="114">
        <f>ROUND(J17*L17*30*17000,-3)</f>
        <v>7650000</v>
      </c>
      <c r="N17" s="115">
        <v>0</v>
      </c>
      <c r="O17" s="110">
        <f>N17*30000</f>
        <v>0</v>
      </c>
      <c r="P17" s="114">
        <f>H17+I17+M17+O17</f>
        <v>123570000</v>
      </c>
    </row>
    <row r="18" spans="1:16" s="116" customFormat="1" ht="18.75" customHeight="1" x14ac:dyDescent="0.2">
      <c r="A18" s="124"/>
      <c r="B18" s="125" t="s">
        <v>151</v>
      </c>
      <c r="C18" s="126" t="s">
        <v>135</v>
      </c>
      <c r="D18" s="108"/>
      <c r="E18" s="108"/>
      <c r="F18" s="108"/>
      <c r="G18" s="109"/>
      <c r="H18" s="110">
        <f>H14+H17</f>
        <v>31685000</v>
      </c>
      <c r="I18" s="110">
        <f>I14+I17</f>
        <v>96408000</v>
      </c>
      <c r="J18" s="111"/>
      <c r="K18" s="112"/>
      <c r="L18" s="113"/>
      <c r="M18" s="114">
        <f>M14+M17</f>
        <v>7650000</v>
      </c>
      <c r="N18" s="115"/>
      <c r="O18" s="110">
        <f>O14+O17</f>
        <v>1623000</v>
      </c>
      <c r="P18" s="114">
        <f>P14+P17</f>
        <v>137366000</v>
      </c>
    </row>
    <row r="19" spans="1:16" s="83" customFormat="1" ht="20.25" customHeight="1" x14ac:dyDescent="0.2">
      <c r="A19" s="177" t="s">
        <v>154</v>
      </c>
      <c r="B19" s="178"/>
      <c r="C19" s="178"/>
      <c r="D19" s="178"/>
      <c r="E19" s="178"/>
      <c r="F19" s="178"/>
      <c r="G19" s="178"/>
      <c r="H19" s="178"/>
      <c r="I19" s="178"/>
      <c r="J19" s="178"/>
      <c r="K19" s="178"/>
      <c r="L19" s="178"/>
      <c r="M19" s="178"/>
      <c r="N19" s="178"/>
      <c r="O19" s="179"/>
      <c r="P19" s="105">
        <f>P18-P10</f>
        <v>17873000</v>
      </c>
    </row>
    <row r="20" spans="1:16" ht="55.9" customHeight="1" x14ac:dyDescent="0.2"/>
    <row r="21" spans="1:16" ht="18" customHeight="1" x14ac:dyDescent="0.2"/>
  </sheetData>
  <mergeCells count="41">
    <mergeCell ref="E15:E16"/>
    <mergeCell ref="F15:F16"/>
    <mergeCell ref="P15:P16"/>
    <mergeCell ref="G15:G16"/>
    <mergeCell ref="H15:H16"/>
    <mergeCell ref="I15:I16"/>
    <mergeCell ref="J15:M15"/>
    <mergeCell ref="N15:O15"/>
    <mergeCell ref="B11:P11"/>
    <mergeCell ref="A19:O19"/>
    <mergeCell ref="B12:B13"/>
    <mergeCell ref="C12:C13"/>
    <mergeCell ref="D12:D13"/>
    <mergeCell ref="E12:E13"/>
    <mergeCell ref="F12:F13"/>
    <mergeCell ref="G12:G13"/>
    <mergeCell ref="H12:H13"/>
    <mergeCell ref="I12:I13"/>
    <mergeCell ref="J12:M12"/>
    <mergeCell ref="N12:O12"/>
    <mergeCell ref="P12:P13"/>
    <mergeCell ref="B15:B16"/>
    <mergeCell ref="C15:C16"/>
    <mergeCell ref="D15:D16"/>
    <mergeCell ref="A1:P1"/>
    <mergeCell ref="A2:P2"/>
    <mergeCell ref="A3:P3"/>
    <mergeCell ref="A4:P4"/>
    <mergeCell ref="B5:P5"/>
    <mergeCell ref="A6:A7"/>
    <mergeCell ref="B6:B7"/>
    <mergeCell ref="C6:C7"/>
    <mergeCell ref="D6:D7"/>
    <mergeCell ref="E6:E7"/>
    <mergeCell ref="N6:O6"/>
    <mergeCell ref="P6:P7"/>
    <mergeCell ref="F6:F7"/>
    <mergeCell ref="G6:G7"/>
    <mergeCell ref="H6:H7"/>
    <mergeCell ref="I6:I7"/>
    <mergeCell ref="J6:M6"/>
  </mergeCells>
  <pageMargins left="0.24" right="0.16" top="0.23" bottom="0.25" header="0.2" footer="0.2"/>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opLeftCell="B1" workbookViewId="0">
      <selection activeCell="M17" sqref="M17"/>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7.5703125" style="88" customWidth="1"/>
    <col min="17" max="16384" width="9.140625" style="81"/>
  </cols>
  <sheetData>
    <row r="1" spans="1:16" ht="17.25" customHeight="1" x14ac:dyDescent="0.25">
      <c r="A1" s="182" t="s">
        <v>146</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22.5" customHeight="1" x14ac:dyDescent="0.2">
      <c r="A4" s="184" t="s">
        <v>177</v>
      </c>
      <c r="B4" s="185"/>
      <c r="C4" s="185"/>
      <c r="D4" s="185"/>
      <c r="E4" s="185"/>
      <c r="F4" s="185"/>
      <c r="G4" s="185"/>
      <c r="H4" s="185"/>
      <c r="I4" s="185"/>
      <c r="J4" s="185"/>
      <c r="K4" s="185"/>
      <c r="L4" s="185"/>
      <c r="M4" s="185"/>
      <c r="N4" s="185"/>
      <c r="O4" s="185"/>
      <c r="P4" s="185"/>
    </row>
    <row r="5" spans="1:16" ht="18.75" customHeight="1" x14ac:dyDescent="0.2">
      <c r="A5" s="159"/>
      <c r="B5" s="188" t="s">
        <v>142</v>
      </c>
      <c r="C5" s="189"/>
      <c r="D5" s="189"/>
      <c r="E5" s="189"/>
      <c r="F5" s="189"/>
      <c r="G5" s="189"/>
      <c r="H5" s="189"/>
      <c r="I5" s="189"/>
      <c r="J5" s="189"/>
      <c r="K5" s="189"/>
      <c r="L5" s="189"/>
      <c r="M5" s="189"/>
      <c r="N5" s="189"/>
      <c r="O5" s="189"/>
      <c r="P5" s="190"/>
    </row>
    <row r="6" spans="1:16" s="82" customFormat="1" ht="39.75" customHeight="1" x14ac:dyDescent="0.2">
      <c r="A6" s="186" t="s">
        <v>36</v>
      </c>
      <c r="B6" s="180" t="s">
        <v>134</v>
      </c>
      <c r="C6" s="180" t="s">
        <v>4</v>
      </c>
      <c r="D6" s="180" t="s">
        <v>16</v>
      </c>
      <c r="E6" s="180" t="s">
        <v>0</v>
      </c>
      <c r="F6" s="180" t="s">
        <v>43</v>
      </c>
      <c r="G6" s="180" t="s">
        <v>37</v>
      </c>
      <c r="H6" s="180" t="s">
        <v>139</v>
      </c>
      <c r="I6" s="180" t="s">
        <v>140</v>
      </c>
      <c r="J6" s="175" t="s">
        <v>141</v>
      </c>
      <c r="K6" s="175"/>
      <c r="L6" s="175"/>
      <c r="M6" s="175"/>
      <c r="N6" s="181" t="s">
        <v>38</v>
      </c>
      <c r="O6" s="181"/>
      <c r="P6" s="180" t="s">
        <v>138</v>
      </c>
    </row>
    <row r="7" spans="1:16" s="82" customFormat="1" ht="49.5" customHeight="1" x14ac:dyDescent="0.2">
      <c r="A7" s="187"/>
      <c r="B7" s="180"/>
      <c r="C7" s="180"/>
      <c r="D7" s="180"/>
      <c r="E7" s="180"/>
      <c r="F7" s="180"/>
      <c r="G7" s="180"/>
      <c r="H7" s="180"/>
      <c r="I7" s="180"/>
      <c r="J7" s="156" t="s">
        <v>39</v>
      </c>
      <c r="K7" s="76" t="s">
        <v>40</v>
      </c>
      <c r="L7" s="156" t="s">
        <v>41</v>
      </c>
      <c r="M7" s="155" t="s">
        <v>42</v>
      </c>
      <c r="N7" s="157" t="s">
        <v>137</v>
      </c>
      <c r="O7" s="157" t="s">
        <v>42</v>
      </c>
      <c r="P7" s="180"/>
    </row>
    <row r="8" spans="1:16" s="82" customFormat="1" ht="36" x14ac:dyDescent="0.2">
      <c r="A8" s="160"/>
      <c r="B8" s="106">
        <v>1</v>
      </c>
      <c r="C8" s="107" t="s">
        <v>102</v>
      </c>
      <c r="D8" s="108" t="s">
        <v>20</v>
      </c>
      <c r="E8" s="108" t="s">
        <v>103</v>
      </c>
      <c r="F8" s="108">
        <v>3</v>
      </c>
      <c r="G8" s="109">
        <v>1436.2</v>
      </c>
      <c r="H8" s="110">
        <f>ROUND(G8*50000,-3)</f>
        <v>71810000</v>
      </c>
      <c r="I8" s="110">
        <f>ROUND(G8*175000,-3)</f>
        <v>251335000</v>
      </c>
      <c r="J8" s="111">
        <v>5</v>
      </c>
      <c r="K8" s="112">
        <v>44</v>
      </c>
      <c r="L8" s="113">
        <v>6</v>
      </c>
      <c r="M8" s="114">
        <f>ROUND(J8*L8*30*17500,-3)</f>
        <v>15750000</v>
      </c>
      <c r="N8" s="115">
        <f>G8</f>
        <v>1436.2</v>
      </c>
      <c r="O8" s="110">
        <f>N8*30000</f>
        <v>43086000</v>
      </c>
      <c r="P8" s="114">
        <f>H8+I8+M8+O8</f>
        <v>381981000</v>
      </c>
    </row>
    <row r="9" spans="1:16" s="82" customFormat="1" ht="36" x14ac:dyDescent="0.2">
      <c r="A9" s="160"/>
      <c r="B9" s="106" t="s">
        <v>152</v>
      </c>
      <c r="C9" s="107" t="s">
        <v>102</v>
      </c>
      <c r="D9" s="108" t="s">
        <v>20</v>
      </c>
      <c r="E9" s="108">
        <v>311</v>
      </c>
      <c r="F9" s="108">
        <v>3</v>
      </c>
      <c r="G9" s="109">
        <v>967.6</v>
      </c>
      <c r="H9" s="110">
        <f>ROUND(G9*50000,-3)</f>
        <v>48380000</v>
      </c>
      <c r="I9" s="110">
        <f>ROUND(G9*175000,-3)</f>
        <v>169330000</v>
      </c>
      <c r="J9" s="111">
        <v>5</v>
      </c>
      <c r="K9" s="112">
        <v>44</v>
      </c>
      <c r="L9" s="113">
        <v>6</v>
      </c>
      <c r="M9" s="114">
        <f>ROUND(J9*L9*30*17500,-3)</f>
        <v>15750000</v>
      </c>
      <c r="N9" s="115">
        <f>G9</f>
        <v>967.6</v>
      </c>
      <c r="O9" s="110">
        <f>N9*30000</f>
        <v>29028000</v>
      </c>
      <c r="P9" s="114">
        <f>H9+I9+M9+O9</f>
        <v>262488000</v>
      </c>
    </row>
    <row r="10" spans="1:16" s="82" customFormat="1" ht="36" x14ac:dyDescent="0.2">
      <c r="A10" s="160"/>
      <c r="B10" s="106" t="s">
        <v>153</v>
      </c>
      <c r="C10" s="107" t="s">
        <v>102</v>
      </c>
      <c r="D10" s="108" t="s">
        <v>20</v>
      </c>
      <c r="E10" s="108">
        <v>340</v>
      </c>
      <c r="F10" s="108">
        <v>3</v>
      </c>
      <c r="G10" s="109">
        <v>468.6</v>
      </c>
      <c r="H10" s="110">
        <f>ROUND(G10*50000,-3)</f>
        <v>23430000</v>
      </c>
      <c r="I10" s="110">
        <f>ROUND(G10*175000,-3)</f>
        <v>82005000</v>
      </c>
      <c r="J10" s="111">
        <v>0</v>
      </c>
      <c r="K10" s="112">
        <v>0</v>
      </c>
      <c r="L10" s="113">
        <v>0</v>
      </c>
      <c r="M10" s="114">
        <f>ROUND(J10*L10*30*17500,-3)</f>
        <v>0</v>
      </c>
      <c r="N10" s="115">
        <f>G10</f>
        <v>468.6</v>
      </c>
      <c r="O10" s="110">
        <f>N10*30000</f>
        <v>14058000</v>
      </c>
      <c r="P10" s="114">
        <f>H10+I10+M10+O10</f>
        <v>119493000</v>
      </c>
    </row>
    <row r="11" spans="1:16" s="82" customFormat="1" ht="19.5" customHeight="1" x14ac:dyDescent="0.2">
      <c r="A11" s="160"/>
      <c r="B11" s="191" t="s">
        <v>143</v>
      </c>
      <c r="C11" s="192"/>
      <c r="D11" s="192"/>
      <c r="E11" s="192"/>
      <c r="F11" s="192"/>
      <c r="G11" s="192"/>
      <c r="H11" s="192"/>
      <c r="I11" s="192"/>
      <c r="J11" s="192"/>
      <c r="K11" s="192"/>
      <c r="L11" s="192"/>
      <c r="M11" s="192"/>
      <c r="N11" s="192"/>
      <c r="O11" s="192"/>
      <c r="P11" s="193"/>
    </row>
    <row r="12" spans="1:16" s="82" customFormat="1" ht="42.75" customHeight="1" x14ac:dyDescent="0.2">
      <c r="A12" s="160"/>
      <c r="B12" s="180" t="s">
        <v>149</v>
      </c>
      <c r="C12" s="180" t="s">
        <v>147</v>
      </c>
      <c r="D12" s="180" t="s">
        <v>16</v>
      </c>
      <c r="E12" s="180" t="s">
        <v>0</v>
      </c>
      <c r="F12" s="180" t="s">
        <v>43</v>
      </c>
      <c r="G12" s="180" t="s">
        <v>37</v>
      </c>
      <c r="H12" s="180" t="s">
        <v>139</v>
      </c>
      <c r="I12" s="180" t="s">
        <v>140</v>
      </c>
      <c r="J12" s="175" t="s">
        <v>141</v>
      </c>
      <c r="K12" s="175"/>
      <c r="L12" s="175"/>
      <c r="M12" s="175"/>
      <c r="N12" s="181" t="s">
        <v>38</v>
      </c>
      <c r="O12" s="181"/>
      <c r="P12" s="180" t="s">
        <v>138</v>
      </c>
    </row>
    <row r="13" spans="1:16" s="82" customFormat="1" ht="49.5" customHeight="1" x14ac:dyDescent="0.2">
      <c r="A13" s="160"/>
      <c r="B13" s="180"/>
      <c r="C13" s="180"/>
      <c r="D13" s="180"/>
      <c r="E13" s="180"/>
      <c r="F13" s="180"/>
      <c r="G13" s="180"/>
      <c r="H13" s="180"/>
      <c r="I13" s="180"/>
      <c r="J13" s="156" t="s">
        <v>39</v>
      </c>
      <c r="K13" s="76" t="s">
        <v>40</v>
      </c>
      <c r="L13" s="156" t="s">
        <v>41</v>
      </c>
      <c r="M13" s="155" t="s">
        <v>42</v>
      </c>
      <c r="N13" s="157" t="s">
        <v>137</v>
      </c>
      <c r="O13" s="157" t="s">
        <v>42</v>
      </c>
      <c r="P13" s="180"/>
    </row>
    <row r="14" spans="1:16" s="116" customFormat="1" ht="24" x14ac:dyDescent="0.2">
      <c r="A14" s="106">
        <v>39</v>
      </c>
      <c r="B14" s="106">
        <v>1</v>
      </c>
      <c r="C14" s="107" t="s">
        <v>159</v>
      </c>
      <c r="D14" s="108" t="s">
        <v>20</v>
      </c>
      <c r="E14" s="108">
        <v>340</v>
      </c>
      <c r="F14" s="108">
        <v>3</v>
      </c>
      <c r="G14" s="109">
        <v>54.1</v>
      </c>
      <c r="H14" s="110">
        <f>ROUND(G14*50000,-3)</f>
        <v>2705000</v>
      </c>
      <c r="I14" s="110">
        <f>ROUND(G14*175000,-3)</f>
        <v>9468000</v>
      </c>
      <c r="J14" s="111">
        <v>0</v>
      </c>
      <c r="K14" s="112">
        <v>4.4000000000000004</v>
      </c>
      <c r="L14" s="113">
        <v>0</v>
      </c>
      <c r="M14" s="114">
        <f>ROUND(J14*L14*30*17500,-3)</f>
        <v>0</v>
      </c>
      <c r="N14" s="115">
        <v>54.1</v>
      </c>
      <c r="O14" s="110">
        <f>N14*30000</f>
        <v>1623000</v>
      </c>
      <c r="P14" s="114">
        <f>H14+I14+M14+O14</f>
        <v>13796000</v>
      </c>
    </row>
    <row r="15" spans="1:16" s="116" customFormat="1" ht="36.75" customHeight="1" x14ac:dyDescent="0.2">
      <c r="A15" s="124"/>
      <c r="B15" s="180" t="s">
        <v>150</v>
      </c>
      <c r="C15" s="180" t="s">
        <v>147</v>
      </c>
      <c r="D15" s="180" t="s">
        <v>16</v>
      </c>
      <c r="E15" s="180" t="s">
        <v>0</v>
      </c>
      <c r="F15" s="180" t="s">
        <v>43</v>
      </c>
      <c r="G15" s="180" t="s">
        <v>37</v>
      </c>
      <c r="H15" s="180" t="s">
        <v>129</v>
      </c>
      <c r="I15" s="180" t="s">
        <v>130</v>
      </c>
      <c r="J15" s="175" t="s">
        <v>131</v>
      </c>
      <c r="K15" s="175"/>
      <c r="L15" s="175"/>
      <c r="M15" s="175"/>
      <c r="N15" s="181" t="s">
        <v>38</v>
      </c>
      <c r="O15" s="181"/>
      <c r="P15" s="180" t="s">
        <v>138</v>
      </c>
    </row>
    <row r="16" spans="1:16" s="116" customFormat="1" ht="51.75" customHeight="1" x14ac:dyDescent="0.2">
      <c r="A16" s="124"/>
      <c r="B16" s="180"/>
      <c r="C16" s="180"/>
      <c r="D16" s="180"/>
      <c r="E16" s="180"/>
      <c r="F16" s="180"/>
      <c r="G16" s="180"/>
      <c r="H16" s="180"/>
      <c r="I16" s="180"/>
      <c r="J16" s="156" t="s">
        <v>39</v>
      </c>
      <c r="K16" s="76" t="s">
        <v>40</v>
      </c>
      <c r="L16" s="156" t="s">
        <v>41</v>
      </c>
      <c r="M16" s="155" t="s">
        <v>42</v>
      </c>
      <c r="N16" s="157" t="s">
        <v>137</v>
      </c>
      <c r="O16" s="157" t="s">
        <v>42</v>
      </c>
      <c r="P16" s="180"/>
    </row>
    <row r="17" spans="1:16" s="116" customFormat="1" ht="24" x14ac:dyDescent="0.2">
      <c r="A17" s="124"/>
      <c r="B17" s="106">
        <v>1</v>
      </c>
      <c r="C17" s="107" t="s">
        <v>148</v>
      </c>
      <c r="D17" s="108" t="s">
        <v>20</v>
      </c>
      <c r="E17" s="108">
        <v>340</v>
      </c>
      <c r="F17" s="108">
        <v>3</v>
      </c>
      <c r="G17" s="109">
        <v>386.4</v>
      </c>
      <c r="H17" s="110">
        <f>ROUND(G17*75000,-3)</f>
        <v>28980000</v>
      </c>
      <c r="I17" s="110">
        <f>ROUND(G17*225000,-3)</f>
        <v>86940000</v>
      </c>
      <c r="J17" s="111">
        <v>5</v>
      </c>
      <c r="K17" s="112">
        <v>17.2</v>
      </c>
      <c r="L17" s="113">
        <v>3</v>
      </c>
      <c r="M17" s="114">
        <f>ROUND(J17*L17*30*17000,-3)</f>
        <v>7650000</v>
      </c>
      <c r="N17" s="115">
        <v>0</v>
      </c>
      <c r="O17" s="110">
        <f>N17*30000</f>
        <v>0</v>
      </c>
      <c r="P17" s="114">
        <f>H17+I17+M17+O17</f>
        <v>123570000</v>
      </c>
    </row>
    <row r="18" spans="1:16" s="116" customFormat="1" ht="18.75" customHeight="1" x14ac:dyDescent="0.2">
      <c r="A18" s="124"/>
      <c r="B18" s="125" t="s">
        <v>151</v>
      </c>
      <c r="C18" s="126" t="s">
        <v>135</v>
      </c>
      <c r="D18" s="108"/>
      <c r="E18" s="108"/>
      <c r="F18" s="108"/>
      <c r="G18" s="109"/>
      <c r="H18" s="110">
        <f>H14+H17</f>
        <v>31685000</v>
      </c>
      <c r="I18" s="110">
        <f>I14+I17</f>
        <v>96408000</v>
      </c>
      <c r="J18" s="111"/>
      <c r="K18" s="112"/>
      <c r="L18" s="113"/>
      <c r="M18" s="114">
        <f>M14+M17</f>
        <v>7650000</v>
      </c>
      <c r="N18" s="115"/>
      <c r="O18" s="110">
        <f>O14+O17</f>
        <v>1623000</v>
      </c>
      <c r="P18" s="114">
        <f>P14+P17</f>
        <v>137366000</v>
      </c>
    </row>
    <row r="19" spans="1:16" s="83" customFormat="1" ht="20.25" customHeight="1" x14ac:dyDescent="0.2">
      <c r="A19" s="177" t="s">
        <v>154</v>
      </c>
      <c r="B19" s="178"/>
      <c r="C19" s="178"/>
      <c r="D19" s="178"/>
      <c r="E19" s="178"/>
      <c r="F19" s="178"/>
      <c r="G19" s="178"/>
      <c r="H19" s="178"/>
      <c r="I19" s="178"/>
      <c r="J19" s="178"/>
      <c r="K19" s="178"/>
      <c r="L19" s="178"/>
      <c r="M19" s="178"/>
      <c r="N19" s="178"/>
      <c r="O19" s="179"/>
      <c r="P19" s="105">
        <f>P18-P10</f>
        <v>17873000</v>
      </c>
    </row>
    <row r="20" spans="1:16" ht="55.9" customHeight="1" x14ac:dyDescent="0.2"/>
    <row r="21" spans="1:16" ht="18" customHeight="1" x14ac:dyDescent="0.2"/>
  </sheetData>
  <mergeCells count="41">
    <mergeCell ref="I15:I16"/>
    <mergeCell ref="J15:M15"/>
    <mergeCell ref="N15:O15"/>
    <mergeCell ref="P15:P16"/>
    <mergeCell ref="A19:O19"/>
    <mergeCell ref="J12:M12"/>
    <mergeCell ref="N12:O12"/>
    <mergeCell ref="P12:P13"/>
    <mergeCell ref="B15:B16"/>
    <mergeCell ref="C15:C16"/>
    <mergeCell ref="D15:D16"/>
    <mergeCell ref="E15:E16"/>
    <mergeCell ref="F15:F16"/>
    <mergeCell ref="G15:G16"/>
    <mergeCell ref="H15:H16"/>
    <mergeCell ref="P6:P7"/>
    <mergeCell ref="B11:P11"/>
    <mergeCell ref="B12:B13"/>
    <mergeCell ref="C12:C13"/>
    <mergeCell ref="D12:D13"/>
    <mergeCell ref="E12:E13"/>
    <mergeCell ref="F12:F13"/>
    <mergeCell ref="G12:G13"/>
    <mergeCell ref="H12:H13"/>
    <mergeCell ref="I12:I13"/>
    <mergeCell ref="F6:F7"/>
    <mergeCell ref="G6:G7"/>
    <mergeCell ref="H6:H7"/>
    <mergeCell ref="I6:I7"/>
    <mergeCell ref="J6:M6"/>
    <mergeCell ref="N6:O6"/>
    <mergeCell ref="A1:P1"/>
    <mergeCell ref="A2:P2"/>
    <mergeCell ref="A3:P3"/>
    <mergeCell ref="A4:P4"/>
    <mergeCell ref="B5:P5"/>
    <mergeCell ref="A6:A7"/>
    <mergeCell ref="B6:B7"/>
    <mergeCell ref="C6:C7"/>
    <mergeCell ref="D6:D7"/>
    <mergeCell ref="E6:E7"/>
  </mergeCells>
  <pageMargins left="0.24" right="0.16" top="0.23" bottom="0.25" header="0.2" footer="0.2"/>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opLeftCell="B34" workbookViewId="0">
      <selection activeCell="J10" sqref="J10:M10"/>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5.28515625" style="88" customWidth="1"/>
    <col min="17" max="16384" width="9.140625" style="81"/>
  </cols>
  <sheetData>
    <row r="1" spans="1:16" ht="21" customHeight="1" x14ac:dyDescent="0.25">
      <c r="A1" s="182" t="s">
        <v>155</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16.5" customHeight="1" x14ac:dyDescent="0.2">
      <c r="A4" s="123"/>
      <c r="B4" s="184" t="s">
        <v>175</v>
      </c>
      <c r="C4" s="184"/>
      <c r="D4" s="184"/>
      <c r="E4" s="184"/>
      <c r="F4" s="184"/>
      <c r="G4" s="184"/>
      <c r="H4" s="184"/>
      <c r="I4" s="184"/>
      <c r="J4" s="184"/>
      <c r="K4" s="184"/>
      <c r="L4" s="184"/>
      <c r="M4" s="184"/>
      <c r="N4" s="184"/>
      <c r="O4" s="184"/>
      <c r="P4" s="184"/>
    </row>
    <row r="5" spans="1:16" ht="20.25" customHeight="1" x14ac:dyDescent="0.2">
      <c r="A5" s="123"/>
      <c r="B5" s="188" t="s">
        <v>142</v>
      </c>
      <c r="C5" s="189"/>
      <c r="D5" s="189"/>
      <c r="E5" s="189"/>
      <c r="F5" s="189"/>
      <c r="G5" s="189"/>
      <c r="H5" s="189"/>
      <c r="I5" s="189"/>
      <c r="J5" s="189"/>
      <c r="K5" s="189"/>
      <c r="L5" s="189"/>
      <c r="M5" s="189"/>
      <c r="N5" s="189"/>
      <c r="O5" s="189"/>
      <c r="P5" s="190"/>
    </row>
    <row r="6" spans="1:16" s="82" customFormat="1" ht="43.9" customHeight="1" x14ac:dyDescent="0.2">
      <c r="A6" s="186" t="s">
        <v>36</v>
      </c>
      <c r="B6" s="180" t="s">
        <v>134</v>
      </c>
      <c r="C6" s="180" t="s">
        <v>4</v>
      </c>
      <c r="D6" s="180" t="s">
        <v>16</v>
      </c>
      <c r="E6" s="180" t="s">
        <v>0</v>
      </c>
      <c r="F6" s="180" t="s">
        <v>43</v>
      </c>
      <c r="G6" s="180" t="s">
        <v>37</v>
      </c>
      <c r="H6" s="180" t="s">
        <v>139</v>
      </c>
      <c r="I6" s="180" t="s">
        <v>140</v>
      </c>
      <c r="J6" s="175" t="s">
        <v>141</v>
      </c>
      <c r="K6" s="175"/>
      <c r="L6" s="175"/>
      <c r="M6" s="175"/>
      <c r="N6" s="181" t="s">
        <v>38</v>
      </c>
      <c r="O6" s="181"/>
      <c r="P6" s="180" t="s">
        <v>138</v>
      </c>
    </row>
    <row r="7" spans="1:16" s="82" customFormat="1" ht="57.75" customHeight="1" x14ac:dyDescent="0.2">
      <c r="A7" s="187"/>
      <c r="B7" s="180"/>
      <c r="C7" s="180"/>
      <c r="D7" s="180"/>
      <c r="E7" s="180"/>
      <c r="F7" s="180"/>
      <c r="G7" s="180"/>
      <c r="H7" s="180"/>
      <c r="I7" s="180"/>
      <c r="J7" s="120" t="s">
        <v>39</v>
      </c>
      <c r="K7" s="76" t="s">
        <v>40</v>
      </c>
      <c r="L7" s="120" t="s">
        <v>41</v>
      </c>
      <c r="M7" s="118" t="s">
        <v>42</v>
      </c>
      <c r="N7" s="119" t="s">
        <v>137</v>
      </c>
      <c r="O7" s="119" t="s">
        <v>42</v>
      </c>
      <c r="P7" s="180"/>
    </row>
    <row r="8" spans="1:16" s="82" customFormat="1" ht="20.25" customHeight="1" x14ac:dyDescent="0.2">
      <c r="A8" s="122"/>
      <c r="B8" s="106">
        <v>1</v>
      </c>
      <c r="C8" s="107" t="s">
        <v>106</v>
      </c>
      <c r="D8" s="108" t="s">
        <v>20</v>
      </c>
      <c r="E8" s="108">
        <v>338</v>
      </c>
      <c r="F8" s="108">
        <v>3</v>
      </c>
      <c r="G8" s="109">
        <v>626.79999999999995</v>
      </c>
      <c r="H8" s="110">
        <f>ROUND(G8*50000,-3)</f>
        <v>31340000</v>
      </c>
      <c r="I8" s="110">
        <f>ROUND(G8*175000,-3)</f>
        <v>109690000</v>
      </c>
      <c r="J8" s="111">
        <v>5</v>
      </c>
      <c r="K8" s="112">
        <v>22.2</v>
      </c>
      <c r="L8" s="113">
        <v>0</v>
      </c>
      <c r="M8" s="114">
        <f>ROUND(J8*L8*30*17500,-3)</f>
        <v>0</v>
      </c>
      <c r="N8" s="115">
        <f>G8</f>
        <v>626.79999999999995</v>
      </c>
      <c r="O8" s="110">
        <f>N8*30000</f>
        <v>18804000</v>
      </c>
      <c r="P8" s="114">
        <f>H8+I8+M8+O8</f>
        <v>159834000</v>
      </c>
    </row>
    <row r="9" spans="1:16" s="82" customFormat="1" ht="23.25" customHeight="1" x14ac:dyDescent="0.2">
      <c r="A9" s="122"/>
      <c r="B9" s="191" t="s">
        <v>143</v>
      </c>
      <c r="C9" s="192"/>
      <c r="D9" s="192"/>
      <c r="E9" s="192"/>
      <c r="F9" s="192"/>
      <c r="G9" s="192"/>
      <c r="H9" s="192"/>
      <c r="I9" s="192"/>
      <c r="J9" s="192"/>
      <c r="K9" s="192"/>
      <c r="L9" s="192"/>
      <c r="M9" s="192"/>
      <c r="N9" s="192"/>
      <c r="O9" s="192"/>
      <c r="P9" s="193"/>
    </row>
    <row r="10" spans="1:16" s="82" customFormat="1" ht="42.75" customHeight="1" x14ac:dyDescent="0.2">
      <c r="A10" s="122"/>
      <c r="B10" s="186" t="s">
        <v>149</v>
      </c>
      <c r="C10" s="186" t="s">
        <v>147</v>
      </c>
      <c r="D10" s="186" t="s">
        <v>16</v>
      </c>
      <c r="E10" s="186" t="s">
        <v>0</v>
      </c>
      <c r="F10" s="186" t="s">
        <v>43</v>
      </c>
      <c r="G10" s="186" t="s">
        <v>37</v>
      </c>
      <c r="H10" s="186" t="s">
        <v>139</v>
      </c>
      <c r="I10" s="186" t="s">
        <v>140</v>
      </c>
      <c r="J10" s="194" t="s">
        <v>141</v>
      </c>
      <c r="K10" s="195"/>
      <c r="L10" s="195"/>
      <c r="M10" s="196"/>
      <c r="N10" s="197" t="s">
        <v>38</v>
      </c>
      <c r="O10" s="198"/>
      <c r="P10" s="186" t="s">
        <v>138</v>
      </c>
    </row>
    <row r="11" spans="1:16" s="82" customFormat="1" ht="49.5" customHeight="1" x14ac:dyDescent="0.2">
      <c r="A11" s="122"/>
      <c r="B11" s="187"/>
      <c r="C11" s="187"/>
      <c r="D11" s="187"/>
      <c r="E11" s="187"/>
      <c r="F11" s="187"/>
      <c r="G11" s="187"/>
      <c r="H11" s="187"/>
      <c r="I11" s="187"/>
      <c r="J11" s="120" t="s">
        <v>39</v>
      </c>
      <c r="K11" s="76" t="s">
        <v>40</v>
      </c>
      <c r="L11" s="120" t="s">
        <v>41</v>
      </c>
      <c r="M11" s="118" t="s">
        <v>42</v>
      </c>
      <c r="N11" s="119" t="s">
        <v>137</v>
      </c>
      <c r="O11" s="119" t="s">
        <v>42</v>
      </c>
      <c r="P11" s="187"/>
    </row>
    <row r="12" spans="1:16" s="116" customFormat="1" ht="28.5" customHeight="1" x14ac:dyDescent="0.2">
      <c r="A12" s="106">
        <v>39</v>
      </c>
      <c r="B12" s="106">
        <v>1</v>
      </c>
      <c r="C12" s="107" t="s">
        <v>156</v>
      </c>
      <c r="D12" s="108" t="s">
        <v>20</v>
      </c>
      <c r="E12" s="108">
        <v>338</v>
      </c>
      <c r="F12" s="108">
        <v>3</v>
      </c>
      <c r="G12" s="109">
        <v>626.79999999999995</v>
      </c>
      <c r="H12" s="110">
        <f>ROUND(G12*50000,-3)</f>
        <v>31340000</v>
      </c>
      <c r="I12" s="110">
        <f>ROUND(G12*175000,-3)</f>
        <v>109690000</v>
      </c>
      <c r="J12" s="111">
        <v>5</v>
      </c>
      <c r="K12" s="112">
        <v>22.2</v>
      </c>
      <c r="L12" s="113">
        <v>0</v>
      </c>
      <c r="M12" s="114">
        <f>ROUND(J12*L12*30*17500,-3)</f>
        <v>0</v>
      </c>
      <c r="N12" s="115">
        <v>626.79999999999995</v>
      </c>
      <c r="O12" s="110">
        <f>N12*30000</f>
        <v>18804000</v>
      </c>
      <c r="P12" s="114">
        <f>H12+I12+M12+O12</f>
        <v>159834000</v>
      </c>
    </row>
    <row r="13" spans="1:16" s="116" customFormat="1" ht="41.25" customHeight="1" x14ac:dyDescent="0.2">
      <c r="A13" s="124"/>
      <c r="B13" s="180" t="s">
        <v>150</v>
      </c>
      <c r="C13" s="180" t="s">
        <v>147</v>
      </c>
      <c r="D13" s="180" t="s">
        <v>16</v>
      </c>
      <c r="E13" s="180" t="s">
        <v>0</v>
      </c>
      <c r="F13" s="180" t="s">
        <v>43</v>
      </c>
      <c r="G13" s="180" t="s">
        <v>37</v>
      </c>
      <c r="H13" s="180" t="s">
        <v>129</v>
      </c>
      <c r="I13" s="180" t="s">
        <v>130</v>
      </c>
      <c r="J13" s="175" t="s">
        <v>131</v>
      </c>
      <c r="K13" s="175"/>
      <c r="L13" s="175"/>
      <c r="M13" s="175"/>
      <c r="N13" s="181" t="s">
        <v>38</v>
      </c>
      <c r="O13" s="181"/>
      <c r="P13" s="180" t="s">
        <v>138</v>
      </c>
    </row>
    <row r="14" spans="1:16" s="116" customFormat="1" ht="54.75" customHeight="1" x14ac:dyDescent="0.2">
      <c r="A14" s="124"/>
      <c r="B14" s="180"/>
      <c r="C14" s="180"/>
      <c r="D14" s="180"/>
      <c r="E14" s="180"/>
      <c r="F14" s="180"/>
      <c r="G14" s="180"/>
      <c r="H14" s="180"/>
      <c r="I14" s="180"/>
      <c r="J14" s="120" t="s">
        <v>39</v>
      </c>
      <c r="K14" s="76" t="s">
        <v>40</v>
      </c>
      <c r="L14" s="120" t="s">
        <v>41</v>
      </c>
      <c r="M14" s="118" t="s">
        <v>42</v>
      </c>
      <c r="N14" s="119" t="s">
        <v>137</v>
      </c>
      <c r="O14" s="119" t="s">
        <v>42</v>
      </c>
      <c r="P14" s="180"/>
    </row>
    <row r="15" spans="1:16" s="116" customFormat="1" ht="91.5" customHeight="1" x14ac:dyDescent="0.2">
      <c r="A15" s="124"/>
      <c r="B15" s="106">
        <v>1</v>
      </c>
      <c r="C15" s="107" t="s">
        <v>157</v>
      </c>
      <c r="D15" s="108" t="s">
        <v>20</v>
      </c>
      <c r="E15" s="108" t="s">
        <v>105</v>
      </c>
      <c r="F15" s="108">
        <v>3</v>
      </c>
      <c r="G15" s="109">
        <v>781.7</v>
      </c>
      <c r="H15" s="110">
        <f>ROUND(G15*75000,-3)</f>
        <v>58628000</v>
      </c>
      <c r="I15" s="110">
        <f>ROUND(G15*225000,-3)</f>
        <v>175883000</v>
      </c>
      <c r="J15" s="111">
        <v>5</v>
      </c>
      <c r="K15" s="112">
        <v>35.6</v>
      </c>
      <c r="L15" s="113">
        <v>6</v>
      </c>
      <c r="M15" s="114">
        <f>ROUND(J15*L15*30*17000,-3)</f>
        <v>15300000</v>
      </c>
      <c r="N15" s="115">
        <v>523.1</v>
      </c>
      <c r="O15" s="110">
        <f>N15*30000</f>
        <v>15693000</v>
      </c>
      <c r="P15" s="114">
        <f>H15+I15+M15+O15</f>
        <v>265504000</v>
      </c>
    </row>
    <row r="16" spans="1:16" s="116" customFormat="1" ht="12" x14ac:dyDescent="0.2">
      <c r="A16" s="124"/>
      <c r="B16" s="125" t="s">
        <v>151</v>
      </c>
      <c r="C16" s="126" t="s">
        <v>133</v>
      </c>
      <c r="D16" s="108"/>
      <c r="E16" s="108"/>
      <c r="F16" s="108"/>
      <c r="G16" s="109"/>
      <c r="H16" s="110">
        <f>H12+H15</f>
        <v>89968000</v>
      </c>
      <c r="I16" s="110">
        <f>I12+I15</f>
        <v>285573000</v>
      </c>
      <c r="J16" s="111"/>
      <c r="K16" s="112"/>
      <c r="L16" s="113"/>
      <c r="M16" s="114">
        <f>M12+M15</f>
        <v>15300000</v>
      </c>
      <c r="N16" s="115"/>
      <c r="O16" s="110">
        <f>O12+O15</f>
        <v>34497000</v>
      </c>
      <c r="P16" s="114">
        <f>P12+P15</f>
        <v>425338000</v>
      </c>
    </row>
    <row r="17" spans="1:16" s="83" customFormat="1" ht="20.25" customHeight="1" x14ac:dyDescent="0.2">
      <c r="A17" s="177" t="s">
        <v>144</v>
      </c>
      <c r="B17" s="178"/>
      <c r="C17" s="178"/>
      <c r="D17" s="178"/>
      <c r="E17" s="178"/>
      <c r="F17" s="178"/>
      <c r="G17" s="178"/>
      <c r="H17" s="178"/>
      <c r="I17" s="178"/>
      <c r="J17" s="178"/>
      <c r="K17" s="178"/>
      <c r="L17" s="178"/>
      <c r="M17" s="178"/>
      <c r="N17" s="178"/>
      <c r="O17" s="179"/>
      <c r="P17" s="105">
        <f>P16-P8</f>
        <v>265504000</v>
      </c>
    </row>
    <row r="18" spans="1:16" ht="55.9" customHeight="1" x14ac:dyDescent="0.2"/>
    <row r="19" spans="1:16" ht="18" customHeight="1" x14ac:dyDescent="0.2"/>
  </sheetData>
  <mergeCells count="41">
    <mergeCell ref="D10:D11"/>
    <mergeCell ref="C10:C11"/>
    <mergeCell ref="B10:B11"/>
    <mergeCell ref="J13:M13"/>
    <mergeCell ref="N13:O13"/>
    <mergeCell ref="H13:H14"/>
    <mergeCell ref="I13:I14"/>
    <mergeCell ref="P13:P14"/>
    <mergeCell ref="A17:O17"/>
    <mergeCell ref="J10:M10"/>
    <mergeCell ref="I10:I11"/>
    <mergeCell ref="H10:H11"/>
    <mergeCell ref="G10:G11"/>
    <mergeCell ref="F10:F11"/>
    <mergeCell ref="E10:E11"/>
    <mergeCell ref="N10:O10"/>
    <mergeCell ref="P10:P11"/>
    <mergeCell ref="B13:B14"/>
    <mergeCell ref="C13:C14"/>
    <mergeCell ref="D13:D14"/>
    <mergeCell ref="E13:E14"/>
    <mergeCell ref="F13:F14"/>
    <mergeCell ref="G13:G14"/>
    <mergeCell ref="B9:P9"/>
    <mergeCell ref="G6:G7"/>
    <mergeCell ref="H6:H7"/>
    <mergeCell ref="I6:I7"/>
    <mergeCell ref="J6:M6"/>
    <mergeCell ref="N6:O6"/>
    <mergeCell ref="P6:P7"/>
    <mergeCell ref="F6:F7"/>
    <mergeCell ref="A6:A7"/>
    <mergeCell ref="B6:B7"/>
    <mergeCell ref="C6:C7"/>
    <mergeCell ref="D6:D7"/>
    <mergeCell ref="E6:E7"/>
    <mergeCell ref="B5:P5"/>
    <mergeCell ref="A1:P1"/>
    <mergeCell ref="A2:P2"/>
    <mergeCell ref="A3:P3"/>
    <mergeCell ref="B4:P4"/>
  </mergeCells>
  <pageMargins left="0.24" right="0.23" top="0.21" bottom="0.23" header="0.2" footer="0.2"/>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opLeftCell="B1" workbookViewId="0">
      <selection activeCell="J6" sqref="J6:M6"/>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5.28515625" style="88" customWidth="1"/>
    <col min="17" max="16384" width="9.140625" style="81"/>
  </cols>
  <sheetData>
    <row r="1" spans="1:16" ht="21" customHeight="1" x14ac:dyDescent="0.25">
      <c r="A1" s="182" t="s">
        <v>155</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16.5" customHeight="1" x14ac:dyDescent="0.2">
      <c r="A4" s="159"/>
      <c r="B4" s="184" t="s">
        <v>177</v>
      </c>
      <c r="C4" s="184"/>
      <c r="D4" s="184"/>
      <c r="E4" s="184"/>
      <c r="F4" s="184"/>
      <c r="G4" s="184"/>
      <c r="H4" s="184"/>
      <c r="I4" s="184"/>
      <c r="J4" s="184"/>
      <c r="K4" s="184"/>
      <c r="L4" s="184"/>
      <c r="M4" s="184"/>
      <c r="N4" s="184"/>
      <c r="O4" s="184"/>
      <c r="P4" s="184"/>
    </row>
    <row r="5" spans="1:16" ht="20.25" customHeight="1" x14ac:dyDescent="0.2">
      <c r="A5" s="159"/>
      <c r="B5" s="188" t="s">
        <v>142</v>
      </c>
      <c r="C5" s="189"/>
      <c r="D5" s="189"/>
      <c r="E5" s="189"/>
      <c r="F5" s="189"/>
      <c r="G5" s="189"/>
      <c r="H5" s="189"/>
      <c r="I5" s="189"/>
      <c r="J5" s="189"/>
      <c r="K5" s="189"/>
      <c r="L5" s="189"/>
      <c r="M5" s="189"/>
      <c r="N5" s="189"/>
      <c r="O5" s="189"/>
      <c r="P5" s="190"/>
    </row>
    <row r="6" spans="1:16" s="82" customFormat="1" ht="43.9" customHeight="1" x14ac:dyDescent="0.2">
      <c r="A6" s="186" t="s">
        <v>36</v>
      </c>
      <c r="B6" s="180" t="s">
        <v>134</v>
      </c>
      <c r="C6" s="180" t="s">
        <v>4</v>
      </c>
      <c r="D6" s="180" t="s">
        <v>16</v>
      </c>
      <c r="E6" s="180" t="s">
        <v>0</v>
      </c>
      <c r="F6" s="180" t="s">
        <v>43</v>
      </c>
      <c r="G6" s="180" t="s">
        <v>37</v>
      </c>
      <c r="H6" s="180" t="s">
        <v>139</v>
      </c>
      <c r="I6" s="180" t="s">
        <v>140</v>
      </c>
      <c r="J6" s="175" t="s">
        <v>141</v>
      </c>
      <c r="K6" s="175"/>
      <c r="L6" s="175"/>
      <c r="M6" s="175"/>
      <c r="N6" s="181" t="s">
        <v>38</v>
      </c>
      <c r="O6" s="181"/>
      <c r="P6" s="180" t="s">
        <v>138</v>
      </c>
    </row>
    <row r="7" spans="1:16" s="82" customFormat="1" ht="57.75" customHeight="1" x14ac:dyDescent="0.2">
      <c r="A7" s="187"/>
      <c r="B7" s="180"/>
      <c r="C7" s="180"/>
      <c r="D7" s="180"/>
      <c r="E7" s="180"/>
      <c r="F7" s="180"/>
      <c r="G7" s="180"/>
      <c r="H7" s="180"/>
      <c r="I7" s="180"/>
      <c r="J7" s="156" t="s">
        <v>39</v>
      </c>
      <c r="K7" s="76" t="s">
        <v>40</v>
      </c>
      <c r="L7" s="156" t="s">
        <v>41</v>
      </c>
      <c r="M7" s="155" t="s">
        <v>42</v>
      </c>
      <c r="N7" s="157" t="s">
        <v>137</v>
      </c>
      <c r="O7" s="157" t="s">
        <v>42</v>
      </c>
      <c r="P7" s="180"/>
    </row>
    <row r="8" spans="1:16" s="82" customFormat="1" ht="20.25" customHeight="1" x14ac:dyDescent="0.2">
      <c r="A8" s="160"/>
      <c r="B8" s="106">
        <v>1</v>
      </c>
      <c r="C8" s="107" t="s">
        <v>106</v>
      </c>
      <c r="D8" s="108" t="s">
        <v>20</v>
      </c>
      <c r="E8" s="108">
        <v>338</v>
      </c>
      <c r="F8" s="108">
        <v>3</v>
      </c>
      <c r="G8" s="109">
        <v>626.79999999999995</v>
      </c>
      <c r="H8" s="110">
        <f>ROUND(G8*50000,-3)</f>
        <v>31340000</v>
      </c>
      <c r="I8" s="110">
        <f>ROUND(G8*175000,-3)</f>
        <v>109690000</v>
      </c>
      <c r="J8" s="111">
        <v>5</v>
      </c>
      <c r="K8" s="112">
        <v>22.2</v>
      </c>
      <c r="L8" s="113">
        <v>0</v>
      </c>
      <c r="M8" s="114">
        <f>ROUND(J8*L8*30*17500,-3)</f>
        <v>0</v>
      </c>
      <c r="N8" s="115">
        <f>G8</f>
        <v>626.79999999999995</v>
      </c>
      <c r="O8" s="110">
        <f>N8*30000</f>
        <v>18804000</v>
      </c>
      <c r="P8" s="114">
        <f>H8+I8+M8+O8</f>
        <v>159834000</v>
      </c>
    </row>
    <row r="9" spans="1:16" s="82" customFormat="1" ht="23.25" customHeight="1" x14ac:dyDescent="0.2">
      <c r="A9" s="160"/>
      <c r="B9" s="191" t="s">
        <v>143</v>
      </c>
      <c r="C9" s="192"/>
      <c r="D9" s="192"/>
      <c r="E9" s="192"/>
      <c r="F9" s="192"/>
      <c r="G9" s="192"/>
      <c r="H9" s="192"/>
      <c r="I9" s="192"/>
      <c r="J9" s="192"/>
      <c r="K9" s="192"/>
      <c r="L9" s="192"/>
      <c r="M9" s="192"/>
      <c r="N9" s="192"/>
      <c r="O9" s="192"/>
      <c r="P9" s="193"/>
    </row>
    <row r="10" spans="1:16" s="82" customFormat="1" ht="42.75" customHeight="1" x14ac:dyDescent="0.2">
      <c r="A10" s="160"/>
      <c r="B10" s="186" t="s">
        <v>149</v>
      </c>
      <c r="C10" s="186" t="s">
        <v>147</v>
      </c>
      <c r="D10" s="186" t="s">
        <v>16</v>
      </c>
      <c r="E10" s="186" t="s">
        <v>0</v>
      </c>
      <c r="F10" s="186" t="s">
        <v>43</v>
      </c>
      <c r="G10" s="186" t="s">
        <v>37</v>
      </c>
      <c r="H10" s="186" t="s">
        <v>139</v>
      </c>
      <c r="I10" s="186" t="s">
        <v>140</v>
      </c>
      <c r="J10" s="194" t="s">
        <v>141</v>
      </c>
      <c r="K10" s="195"/>
      <c r="L10" s="195"/>
      <c r="M10" s="196"/>
      <c r="N10" s="197" t="s">
        <v>38</v>
      </c>
      <c r="O10" s="198"/>
      <c r="P10" s="186" t="s">
        <v>138</v>
      </c>
    </row>
    <row r="11" spans="1:16" s="82" customFormat="1" ht="49.5" customHeight="1" x14ac:dyDescent="0.2">
      <c r="A11" s="160"/>
      <c r="B11" s="187"/>
      <c r="C11" s="187"/>
      <c r="D11" s="187"/>
      <c r="E11" s="187"/>
      <c r="F11" s="187"/>
      <c r="G11" s="187"/>
      <c r="H11" s="187"/>
      <c r="I11" s="187"/>
      <c r="J11" s="156" t="s">
        <v>39</v>
      </c>
      <c r="K11" s="76" t="s">
        <v>40</v>
      </c>
      <c r="L11" s="156" t="s">
        <v>41</v>
      </c>
      <c r="M11" s="155" t="s">
        <v>42</v>
      </c>
      <c r="N11" s="157" t="s">
        <v>137</v>
      </c>
      <c r="O11" s="157" t="s">
        <v>42</v>
      </c>
      <c r="P11" s="187"/>
    </row>
    <row r="12" spans="1:16" s="116" customFormat="1" ht="28.5" customHeight="1" x14ac:dyDescent="0.2">
      <c r="A12" s="106">
        <v>39</v>
      </c>
      <c r="B12" s="106">
        <v>1</v>
      </c>
      <c r="C12" s="107" t="s">
        <v>156</v>
      </c>
      <c r="D12" s="108" t="s">
        <v>20</v>
      </c>
      <c r="E12" s="108">
        <v>338</v>
      </c>
      <c r="F12" s="108">
        <v>3</v>
      </c>
      <c r="G12" s="109">
        <v>626.79999999999995</v>
      </c>
      <c r="H12" s="110">
        <f>ROUND(G12*50000,-3)</f>
        <v>31340000</v>
      </c>
      <c r="I12" s="110">
        <f>ROUND(G12*175000,-3)</f>
        <v>109690000</v>
      </c>
      <c r="J12" s="111">
        <v>5</v>
      </c>
      <c r="K12" s="112">
        <v>22.2</v>
      </c>
      <c r="L12" s="113">
        <v>0</v>
      </c>
      <c r="M12" s="114">
        <f>ROUND(J12*L12*30*17500,-3)</f>
        <v>0</v>
      </c>
      <c r="N12" s="115">
        <v>626.79999999999995</v>
      </c>
      <c r="O12" s="110">
        <f>N12*30000</f>
        <v>18804000</v>
      </c>
      <c r="P12" s="114">
        <f>H12+I12+M12+O12</f>
        <v>159834000</v>
      </c>
    </row>
    <row r="13" spans="1:16" s="116" customFormat="1" ht="41.25" customHeight="1" x14ac:dyDescent="0.2">
      <c r="A13" s="124"/>
      <c r="B13" s="180" t="s">
        <v>150</v>
      </c>
      <c r="C13" s="180" t="s">
        <v>147</v>
      </c>
      <c r="D13" s="180" t="s">
        <v>16</v>
      </c>
      <c r="E13" s="180" t="s">
        <v>0</v>
      </c>
      <c r="F13" s="180" t="s">
        <v>43</v>
      </c>
      <c r="G13" s="180" t="s">
        <v>37</v>
      </c>
      <c r="H13" s="180" t="s">
        <v>129</v>
      </c>
      <c r="I13" s="180" t="s">
        <v>130</v>
      </c>
      <c r="J13" s="175" t="s">
        <v>131</v>
      </c>
      <c r="K13" s="175"/>
      <c r="L13" s="175"/>
      <c r="M13" s="175"/>
      <c r="N13" s="181" t="s">
        <v>38</v>
      </c>
      <c r="O13" s="181"/>
      <c r="P13" s="180" t="s">
        <v>138</v>
      </c>
    </row>
    <row r="14" spans="1:16" s="116" customFormat="1" ht="54.75" customHeight="1" x14ac:dyDescent="0.2">
      <c r="A14" s="124"/>
      <c r="B14" s="180"/>
      <c r="C14" s="180"/>
      <c r="D14" s="180"/>
      <c r="E14" s="180"/>
      <c r="F14" s="180"/>
      <c r="G14" s="180"/>
      <c r="H14" s="180"/>
      <c r="I14" s="180"/>
      <c r="J14" s="156" t="s">
        <v>39</v>
      </c>
      <c r="K14" s="76" t="s">
        <v>40</v>
      </c>
      <c r="L14" s="156" t="s">
        <v>41</v>
      </c>
      <c r="M14" s="155" t="s">
        <v>42</v>
      </c>
      <c r="N14" s="157" t="s">
        <v>137</v>
      </c>
      <c r="O14" s="157" t="s">
        <v>42</v>
      </c>
      <c r="P14" s="180"/>
    </row>
    <row r="15" spans="1:16" s="116" customFormat="1" ht="91.5" customHeight="1" x14ac:dyDescent="0.2">
      <c r="A15" s="124"/>
      <c r="B15" s="106">
        <v>1</v>
      </c>
      <c r="C15" s="107" t="s">
        <v>157</v>
      </c>
      <c r="D15" s="108" t="s">
        <v>20</v>
      </c>
      <c r="E15" s="108" t="s">
        <v>105</v>
      </c>
      <c r="F15" s="108">
        <v>3</v>
      </c>
      <c r="G15" s="109">
        <v>781.7</v>
      </c>
      <c r="H15" s="110">
        <f>ROUND(G15*75000,-3)</f>
        <v>58628000</v>
      </c>
      <c r="I15" s="110">
        <f>ROUND(G15*225000,-3)</f>
        <v>175883000</v>
      </c>
      <c r="J15" s="111">
        <v>5</v>
      </c>
      <c r="K15" s="112">
        <v>35.6</v>
      </c>
      <c r="L15" s="113">
        <v>6</v>
      </c>
      <c r="M15" s="114">
        <f>ROUND(J15*L15*30*17000,-3)</f>
        <v>15300000</v>
      </c>
      <c r="N15" s="115">
        <v>523.1</v>
      </c>
      <c r="O15" s="110">
        <f>N15*30000</f>
        <v>15693000</v>
      </c>
      <c r="P15" s="114">
        <f>H15+I15+M15+O15</f>
        <v>265504000</v>
      </c>
    </row>
    <row r="16" spans="1:16" s="116" customFormat="1" ht="12" x14ac:dyDescent="0.2">
      <c r="A16" s="124"/>
      <c r="B16" s="125" t="s">
        <v>151</v>
      </c>
      <c r="C16" s="126" t="s">
        <v>133</v>
      </c>
      <c r="D16" s="108"/>
      <c r="E16" s="108"/>
      <c r="F16" s="108"/>
      <c r="G16" s="109"/>
      <c r="H16" s="110">
        <f>H12+H15</f>
        <v>89968000</v>
      </c>
      <c r="I16" s="110">
        <f>I12+I15</f>
        <v>285573000</v>
      </c>
      <c r="J16" s="111"/>
      <c r="K16" s="112"/>
      <c r="L16" s="113"/>
      <c r="M16" s="114">
        <f>M12+M15</f>
        <v>15300000</v>
      </c>
      <c r="N16" s="115"/>
      <c r="O16" s="110">
        <f>O12+O15</f>
        <v>34497000</v>
      </c>
      <c r="P16" s="114">
        <f>P12+P15</f>
        <v>425338000</v>
      </c>
    </row>
    <row r="17" spans="1:16" s="83" customFormat="1" ht="20.25" customHeight="1" x14ac:dyDescent="0.2">
      <c r="A17" s="177" t="s">
        <v>144</v>
      </c>
      <c r="B17" s="178"/>
      <c r="C17" s="178"/>
      <c r="D17" s="178"/>
      <c r="E17" s="178"/>
      <c r="F17" s="178"/>
      <c r="G17" s="178"/>
      <c r="H17" s="178"/>
      <c r="I17" s="178"/>
      <c r="J17" s="178"/>
      <c r="K17" s="178"/>
      <c r="L17" s="178"/>
      <c r="M17" s="178"/>
      <c r="N17" s="178"/>
      <c r="O17" s="179"/>
      <c r="P17" s="105">
        <f>P16-P8</f>
        <v>265504000</v>
      </c>
    </row>
    <row r="18" spans="1:16" ht="55.9" customHeight="1" x14ac:dyDescent="0.2"/>
    <row r="19" spans="1:16" ht="18" customHeight="1" x14ac:dyDescent="0.2"/>
  </sheetData>
  <mergeCells count="41">
    <mergeCell ref="I13:I14"/>
    <mergeCell ref="J13:M13"/>
    <mergeCell ref="N13:O13"/>
    <mergeCell ref="P13:P14"/>
    <mergeCell ref="A17:O17"/>
    <mergeCell ref="J10:M10"/>
    <mergeCell ref="N10:O10"/>
    <mergeCell ref="P10:P11"/>
    <mergeCell ref="B13:B14"/>
    <mergeCell ref="C13:C14"/>
    <mergeCell ref="D13:D14"/>
    <mergeCell ref="E13:E14"/>
    <mergeCell ref="F13:F14"/>
    <mergeCell ref="G13:G14"/>
    <mergeCell ref="H13:H14"/>
    <mergeCell ref="P6:P7"/>
    <mergeCell ref="B9:P9"/>
    <mergeCell ref="B10:B11"/>
    <mergeCell ref="C10:C11"/>
    <mergeCell ref="D10:D11"/>
    <mergeCell ref="E10:E11"/>
    <mergeCell ref="F10:F11"/>
    <mergeCell ref="G10:G11"/>
    <mergeCell ref="H10:H11"/>
    <mergeCell ref="I10:I11"/>
    <mergeCell ref="F6:F7"/>
    <mergeCell ref="G6:G7"/>
    <mergeCell ref="H6:H7"/>
    <mergeCell ref="I6:I7"/>
    <mergeCell ref="J6:M6"/>
    <mergeCell ref="N6:O6"/>
    <mergeCell ref="A1:P1"/>
    <mergeCell ref="A2:P2"/>
    <mergeCell ref="A3:P3"/>
    <mergeCell ref="B4:P4"/>
    <mergeCell ref="B5:P5"/>
    <mergeCell ref="A6:A7"/>
    <mergeCell ref="B6:B7"/>
    <mergeCell ref="C6:C7"/>
    <mergeCell ref="D6:D7"/>
    <mergeCell ref="E6:E7"/>
  </mergeCells>
  <pageMargins left="0.24" right="0.23" top="0.21" bottom="0.23" header="0.2" footer="0.2"/>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B1" workbookViewId="0">
      <selection activeCell="O9" sqref="O9"/>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7.5703125" style="88" customWidth="1"/>
    <col min="17" max="16384" width="9.140625" style="81"/>
  </cols>
  <sheetData>
    <row r="1" spans="1:16" ht="21" customHeight="1" x14ac:dyDescent="0.25">
      <c r="A1" s="182" t="s">
        <v>176</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22.5" customHeight="1" x14ac:dyDescent="0.2">
      <c r="A4" s="184" t="s">
        <v>175</v>
      </c>
      <c r="B4" s="185"/>
      <c r="C4" s="185"/>
      <c r="D4" s="185"/>
      <c r="E4" s="185"/>
      <c r="F4" s="185"/>
      <c r="G4" s="185"/>
      <c r="H4" s="185"/>
      <c r="I4" s="185"/>
      <c r="J4" s="185"/>
      <c r="K4" s="185"/>
      <c r="L4" s="185"/>
      <c r="M4" s="185"/>
      <c r="N4" s="185"/>
      <c r="O4" s="185"/>
      <c r="P4" s="185"/>
    </row>
    <row r="5" spans="1:16" ht="16.5" customHeight="1" x14ac:dyDescent="0.2">
      <c r="A5" s="123"/>
      <c r="B5" s="121"/>
      <c r="C5" s="121"/>
      <c r="D5" s="121"/>
      <c r="E5" s="121"/>
      <c r="F5" s="121"/>
      <c r="G5" s="121"/>
      <c r="H5" s="121"/>
      <c r="I5" s="121"/>
      <c r="J5" s="121"/>
      <c r="K5" s="121"/>
      <c r="L5" s="121"/>
      <c r="M5" s="121"/>
      <c r="N5" s="121"/>
      <c r="O5" s="184"/>
      <c r="P5" s="184"/>
    </row>
    <row r="6" spans="1:16" ht="25.5" customHeight="1" x14ac:dyDescent="0.2">
      <c r="A6" s="123"/>
      <c r="B6" s="188" t="s">
        <v>142</v>
      </c>
      <c r="C6" s="189"/>
      <c r="D6" s="189"/>
      <c r="E6" s="189"/>
      <c r="F6" s="189"/>
      <c r="G6" s="189"/>
      <c r="H6" s="189"/>
      <c r="I6" s="189"/>
      <c r="J6" s="189"/>
      <c r="K6" s="189"/>
      <c r="L6" s="189"/>
      <c r="M6" s="189"/>
      <c r="N6" s="189"/>
      <c r="O6" s="189"/>
      <c r="P6" s="190"/>
    </row>
    <row r="7" spans="1:16" s="82" customFormat="1" ht="43.9" customHeight="1" x14ac:dyDescent="0.2">
      <c r="A7" s="186" t="s">
        <v>36</v>
      </c>
      <c r="B7" s="180" t="s">
        <v>134</v>
      </c>
      <c r="C7" s="180" t="s">
        <v>4</v>
      </c>
      <c r="D7" s="180" t="s">
        <v>16</v>
      </c>
      <c r="E7" s="180" t="s">
        <v>0</v>
      </c>
      <c r="F7" s="180" t="s">
        <v>43</v>
      </c>
      <c r="G7" s="180" t="s">
        <v>37</v>
      </c>
      <c r="H7" s="180" t="s">
        <v>139</v>
      </c>
      <c r="I7" s="180" t="s">
        <v>140</v>
      </c>
      <c r="J7" s="175" t="s">
        <v>141</v>
      </c>
      <c r="K7" s="175"/>
      <c r="L7" s="175"/>
      <c r="M7" s="175"/>
      <c r="N7" s="181" t="s">
        <v>38</v>
      </c>
      <c r="O7" s="181"/>
      <c r="P7" s="180" t="s">
        <v>138</v>
      </c>
    </row>
    <row r="8" spans="1:16" s="82" customFormat="1" ht="57.75" customHeight="1" x14ac:dyDescent="0.2">
      <c r="A8" s="187"/>
      <c r="B8" s="180"/>
      <c r="C8" s="180"/>
      <c r="D8" s="180"/>
      <c r="E8" s="180"/>
      <c r="F8" s="180"/>
      <c r="G8" s="180"/>
      <c r="H8" s="180"/>
      <c r="I8" s="180"/>
      <c r="J8" s="120" t="s">
        <v>39</v>
      </c>
      <c r="K8" s="76" t="s">
        <v>40</v>
      </c>
      <c r="L8" s="120" t="s">
        <v>41</v>
      </c>
      <c r="M8" s="118" t="s">
        <v>42</v>
      </c>
      <c r="N8" s="119" t="s">
        <v>137</v>
      </c>
      <c r="O8" s="119" t="s">
        <v>42</v>
      </c>
      <c r="P8" s="180"/>
    </row>
    <row r="9" spans="1:16" s="82" customFormat="1" ht="43.5" customHeight="1" x14ac:dyDescent="0.2">
      <c r="A9" s="122"/>
      <c r="B9" s="106">
        <v>1</v>
      </c>
      <c r="C9" s="107" t="s">
        <v>160</v>
      </c>
      <c r="D9" s="108" t="s">
        <v>20</v>
      </c>
      <c r="E9" s="108" t="s">
        <v>161</v>
      </c>
      <c r="F9" s="108">
        <v>3</v>
      </c>
      <c r="G9" s="109">
        <v>119.7</v>
      </c>
      <c r="H9" s="110">
        <f>ROUND(G9*50000,-3)</f>
        <v>5985000</v>
      </c>
      <c r="I9" s="110">
        <v>0</v>
      </c>
      <c r="J9" s="111">
        <v>0</v>
      </c>
      <c r="K9" s="112">
        <v>0</v>
      </c>
      <c r="L9" s="113">
        <v>0</v>
      </c>
      <c r="M9" s="114">
        <f>ROUND(J9*L9*30*17500,-3)</f>
        <v>0</v>
      </c>
      <c r="N9" s="115">
        <v>0</v>
      </c>
      <c r="O9" s="110">
        <f>N9*30000</f>
        <v>0</v>
      </c>
      <c r="P9" s="114">
        <f>H9+I9+M9+O9</f>
        <v>5985000</v>
      </c>
    </row>
    <row r="10" spans="1:16" s="82" customFormat="1" ht="23.25" customHeight="1" x14ac:dyDescent="0.2">
      <c r="A10" s="122"/>
      <c r="B10" s="191" t="s">
        <v>143</v>
      </c>
      <c r="C10" s="192"/>
      <c r="D10" s="192"/>
      <c r="E10" s="192"/>
      <c r="F10" s="192"/>
      <c r="G10" s="192"/>
      <c r="H10" s="192"/>
      <c r="I10" s="192"/>
      <c r="J10" s="192"/>
      <c r="K10" s="192"/>
      <c r="L10" s="192"/>
      <c r="M10" s="192"/>
      <c r="N10" s="192"/>
      <c r="O10" s="192"/>
      <c r="P10" s="193"/>
    </row>
    <row r="11" spans="1:16" s="82" customFormat="1" ht="42.75" customHeight="1" x14ac:dyDescent="0.2">
      <c r="A11" s="122"/>
      <c r="B11" s="186" t="s">
        <v>134</v>
      </c>
      <c r="C11" s="186" t="s">
        <v>147</v>
      </c>
      <c r="D11" s="186" t="s">
        <v>16</v>
      </c>
      <c r="E11" s="186" t="s">
        <v>0</v>
      </c>
      <c r="F11" s="186" t="s">
        <v>43</v>
      </c>
      <c r="G11" s="186" t="s">
        <v>37</v>
      </c>
      <c r="H11" s="186" t="s">
        <v>139</v>
      </c>
      <c r="I11" s="186" t="s">
        <v>140</v>
      </c>
      <c r="J11" s="194" t="s">
        <v>141</v>
      </c>
      <c r="K11" s="195"/>
      <c r="L11" s="195"/>
      <c r="M11" s="196"/>
      <c r="N11" s="197" t="s">
        <v>38</v>
      </c>
      <c r="O11" s="198"/>
      <c r="P11" s="186" t="s">
        <v>138</v>
      </c>
    </row>
    <row r="12" spans="1:16" s="82" customFormat="1" ht="49.5" customHeight="1" x14ac:dyDescent="0.2">
      <c r="A12" s="122"/>
      <c r="B12" s="187"/>
      <c r="C12" s="187"/>
      <c r="D12" s="187"/>
      <c r="E12" s="187"/>
      <c r="F12" s="187"/>
      <c r="G12" s="187"/>
      <c r="H12" s="187"/>
      <c r="I12" s="187"/>
      <c r="J12" s="120" t="s">
        <v>39</v>
      </c>
      <c r="K12" s="76" t="s">
        <v>40</v>
      </c>
      <c r="L12" s="120" t="s">
        <v>41</v>
      </c>
      <c r="M12" s="118" t="s">
        <v>42</v>
      </c>
      <c r="N12" s="119" t="s">
        <v>137</v>
      </c>
      <c r="O12" s="119" t="s">
        <v>42</v>
      </c>
      <c r="P12" s="187"/>
    </row>
    <row r="13" spans="1:16" s="116" customFormat="1" ht="54.75" customHeight="1" x14ac:dyDescent="0.2">
      <c r="A13" s="106">
        <v>39</v>
      </c>
      <c r="B13" s="106">
        <v>1</v>
      </c>
      <c r="C13" s="107" t="s">
        <v>170</v>
      </c>
      <c r="D13" s="108" t="s">
        <v>20</v>
      </c>
      <c r="E13" s="108">
        <v>340</v>
      </c>
      <c r="F13" s="108">
        <v>3</v>
      </c>
      <c r="G13" s="109">
        <v>108.6</v>
      </c>
      <c r="H13" s="110">
        <f>ROUND(G13*50000,-3)</f>
        <v>5430000</v>
      </c>
      <c r="I13" s="110">
        <v>0</v>
      </c>
      <c r="J13" s="111">
        <v>0</v>
      </c>
      <c r="K13" s="112">
        <v>0</v>
      </c>
      <c r="L13" s="113">
        <v>0</v>
      </c>
      <c r="M13" s="114">
        <f>ROUND(J13*L13*30*17500,-3)</f>
        <v>0</v>
      </c>
      <c r="N13" s="115">
        <v>0</v>
      </c>
      <c r="O13" s="110">
        <f>N13*30000</f>
        <v>0</v>
      </c>
      <c r="P13" s="114">
        <f>H13+I13+M13+O13</f>
        <v>5430000</v>
      </c>
    </row>
    <row r="14" spans="1:16" s="83" customFormat="1" ht="29.25" customHeight="1" x14ac:dyDescent="0.2">
      <c r="A14" s="177" t="s">
        <v>171</v>
      </c>
      <c r="B14" s="178"/>
      <c r="C14" s="178"/>
      <c r="D14" s="178"/>
      <c r="E14" s="178"/>
      <c r="F14" s="178"/>
      <c r="G14" s="178"/>
      <c r="H14" s="178"/>
      <c r="I14" s="178"/>
      <c r="J14" s="178"/>
      <c r="K14" s="178"/>
      <c r="L14" s="178"/>
      <c r="M14" s="178"/>
      <c r="N14" s="178"/>
      <c r="O14" s="179"/>
      <c r="P14" s="105">
        <f>P9-P13</f>
        <v>555000</v>
      </c>
    </row>
    <row r="15" spans="1:16" ht="55.9" customHeight="1" x14ac:dyDescent="0.2"/>
    <row r="16" spans="1:16" ht="18" customHeight="1" x14ac:dyDescent="0.2"/>
  </sheetData>
  <mergeCells count="31">
    <mergeCell ref="A14:O14"/>
    <mergeCell ref="N11:O11"/>
    <mergeCell ref="P11:P12"/>
    <mergeCell ref="B10:P10"/>
    <mergeCell ref="B11:B12"/>
    <mergeCell ref="C11:C12"/>
    <mergeCell ref="D11:D12"/>
    <mergeCell ref="E11:E12"/>
    <mergeCell ref="F11:F12"/>
    <mergeCell ref="G11:G12"/>
    <mergeCell ref="H11:H12"/>
    <mergeCell ref="I11:I12"/>
    <mergeCell ref="J11:M11"/>
    <mergeCell ref="P7:P8"/>
    <mergeCell ref="A7:A8"/>
    <mergeCell ref="B7:B8"/>
    <mergeCell ref="C7:C8"/>
    <mergeCell ref="D7:D8"/>
    <mergeCell ref="E7:E8"/>
    <mergeCell ref="F7:F8"/>
    <mergeCell ref="G7:G8"/>
    <mergeCell ref="H7:H8"/>
    <mergeCell ref="I7:I8"/>
    <mergeCell ref="J7:M7"/>
    <mergeCell ref="N7:O7"/>
    <mergeCell ref="B6:P6"/>
    <mergeCell ref="A1:P1"/>
    <mergeCell ref="A2:P2"/>
    <mergeCell ref="A3:P3"/>
    <mergeCell ref="A4:P4"/>
    <mergeCell ref="O5:P5"/>
  </mergeCells>
  <pageMargins left="0.24" right="0.16" top="0.74803149606299213" bottom="0.74803149606299213"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abSelected="1" topLeftCell="B1" workbookViewId="0">
      <selection activeCell="I11" sqref="I11:I12"/>
    </sheetView>
  </sheetViews>
  <sheetFormatPr defaultColWidth="9.140625" defaultRowHeight="15" x14ac:dyDescent="0.2"/>
  <cols>
    <col min="1" max="1" width="5.7109375" style="84" hidden="1" customWidth="1"/>
    <col min="2" max="2" width="3.42578125" style="84" customWidth="1"/>
    <col min="3" max="3" width="24" style="85" customWidth="1"/>
    <col min="4" max="4" width="5.28515625" style="86" customWidth="1"/>
    <col min="5" max="5" width="8" style="86" customWidth="1"/>
    <col min="6" max="6" width="4.85546875" style="86" customWidth="1"/>
    <col min="7" max="7" width="6.85546875" style="87" customWidth="1"/>
    <col min="8" max="8" width="12.7109375" style="88" customWidth="1"/>
    <col min="9" max="9" width="12.85546875" style="88" customWidth="1"/>
    <col min="10" max="10" width="7" style="89" customWidth="1"/>
    <col min="11" max="11" width="5.28515625" style="78" customWidth="1"/>
    <col min="12" max="12" width="5" style="89" customWidth="1"/>
    <col min="13" max="13" width="11.140625" style="88" customWidth="1"/>
    <col min="14" max="14" width="8.140625" style="87" customWidth="1"/>
    <col min="15" max="15" width="10.7109375" style="90" customWidth="1"/>
    <col min="16" max="16" width="17.5703125" style="88" customWidth="1"/>
    <col min="17" max="16384" width="9.140625" style="81"/>
  </cols>
  <sheetData>
    <row r="1" spans="1:16" ht="21" customHeight="1" x14ac:dyDescent="0.25">
      <c r="A1" s="182" t="s">
        <v>176</v>
      </c>
      <c r="B1" s="182"/>
      <c r="C1" s="182"/>
      <c r="D1" s="182"/>
      <c r="E1" s="182"/>
      <c r="F1" s="182"/>
      <c r="G1" s="182"/>
      <c r="H1" s="182"/>
      <c r="I1" s="182"/>
      <c r="J1" s="182"/>
      <c r="K1" s="182"/>
      <c r="L1" s="182"/>
      <c r="M1" s="182"/>
      <c r="N1" s="182"/>
      <c r="O1" s="182"/>
      <c r="P1" s="182"/>
    </row>
    <row r="2" spans="1:16" ht="17.25" customHeight="1" x14ac:dyDescent="0.2">
      <c r="A2" s="183" t="s">
        <v>136</v>
      </c>
      <c r="B2" s="183"/>
      <c r="C2" s="183"/>
      <c r="D2" s="183"/>
      <c r="E2" s="183"/>
      <c r="F2" s="183"/>
      <c r="G2" s="183"/>
      <c r="H2" s="183"/>
      <c r="I2" s="183"/>
      <c r="J2" s="183"/>
      <c r="K2" s="183"/>
      <c r="L2" s="183"/>
      <c r="M2" s="183"/>
      <c r="N2" s="183"/>
      <c r="O2" s="183"/>
      <c r="P2" s="183"/>
    </row>
    <row r="3" spans="1:16" ht="16.899999999999999" customHeight="1" x14ac:dyDescent="0.2">
      <c r="A3" s="183" t="s">
        <v>132</v>
      </c>
      <c r="B3" s="183"/>
      <c r="C3" s="183"/>
      <c r="D3" s="183"/>
      <c r="E3" s="183"/>
      <c r="F3" s="183"/>
      <c r="G3" s="183"/>
      <c r="H3" s="183"/>
      <c r="I3" s="183"/>
      <c r="J3" s="183"/>
      <c r="K3" s="183"/>
      <c r="L3" s="183"/>
      <c r="M3" s="183"/>
      <c r="N3" s="183"/>
      <c r="O3" s="183"/>
      <c r="P3" s="183"/>
    </row>
    <row r="4" spans="1:16" ht="22.5" customHeight="1" x14ac:dyDescent="0.2">
      <c r="A4" s="184" t="s">
        <v>177</v>
      </c>
      <c r="B4" s="185"/>
      <c r="C4" s="185"/>
      <c r="D4" s="185"/>
      <c r="E4" s="185"/>
      <c r="F4" s="185"/>
      <c r="G4" s="185"/>
      <c r="H4" s="185"/>
      <c r="I4" s="185"/>
      <c r="J4" s="185"/>
      <c r="K4" s="185"/>
      <c r="L4" s="185"/>
      <c r="M4" s="185"/>
      <c r="N4" s="185"/>
      <c r="O4" s="185"/>
      <c r="P4" s="185"/>
    </row>
    <row r="5" spans="1:16" ht="16.5" customHeight="1" x14ac:dyDescent="0.2">
      <c r="A5" s="159"/>
      <c r="B5" s="158"/>
      <c r="C5" s="158"/>
      <c r="D5" s="158"/>
      <c r="E5" s="158"/>
      <c r="F5" s="158"/>
      <c r="G5" s="158"/>
      <c r="H5" s="158"/>
      <c r="I5" s="158"/>
      <c r="J5" s="158"/>
      <c r="K5" s="158"/>
      <c r="L5" s="158"/>
      <c r="M5" s="158"/>
      <c r="N5" s="158"/>
      <c r="O5" s="184"/>
      <c r="P5" s="184"/>
    </row>
    <row r="6" spans="1:16" ht="25.5" customHeight="1" x14ac:dyDescent="0.2">
      <c r="A6" s="159"/>
      <c r="B6" s="188" t="s">
        <v>142</v>
      </c>
      <c r="C6" s="189"/>
      <c r="D6" s="189"/>
      <c r="E6" s="189"/>
      <c r="F6" s="189"/>
      <c r="G6" s="189"/>
      <c r="H6" s="189"/>
      <c r="I6" s="189"/>
      <c r="J6" s="189"/>
      <c r="K6" s="189"/>
      <c r="L6" s="189"/>
      <c r="M6" s="189"/>
      <c r="N6" s="189"/>
      <c r="O6" s="189"/>
      <c r="P6" s="190"/>
    </row>
    <row r="7" spans="1:16" s="82" customFormat="1" ht="43.9" customHeight="1" x14ac:dyDescent="0.2">
      <c r="A7" s="186" t="s">
        <v>36</v>
      </c>
      <c r="B7" s="180" t="s">
        <v>134</v>
      </c>
      <c r="C7" s="180" t="s">
        <v>4</v>
      </c>
      <c r="D7" s="180" t="s">
        <v>16</v>
      </c>
      <c r="E7" s="180" t="s">
        <v>0</v>
      </c>
      <c r="F7" s="180" t="s">
        <v>43</v>
      </c>
      <c r="G7" s="180" t="s">
        <v>37</v>
      </c>
      <c r="H7" s="180" t="s">
        <v>139</v>
      </c>
      <c r="I7" s="180" t="s">
        <v>140</v>
      </c>
      <c r="J7" s="175" t="s">
        <v>141</v>
      </c>
      <c r="K7" s="175"/>
      <c r="L7" s="175"/>
      <c r="M7" s="175"/>
      <c r="N7" s="181" t="s">
        <v>38</v>
      </c>
      <c r="O7" s="181"/>
      <c r="P7" s="180" t="s">
        <v>138</v>
      </c>
    </row>
    <row r="8" spans="1:16" s="82" customFormat="1" ht="57.75" customHeight="1" x14ac:dyDescent="0.2">
      <c r="A8" s="187"/>
      <c r="B8" s="180"/>
      <c r="C8" s="180"/>
      <c r="D8" s="180"/>
      <c r="E8" s="180"/>
      <c r="F8" s="180"/>
      <c r="G8" s="180"/>
      <c r="H8" s="180"/>
      <c r="I8" s="180"/>
      <c r="J8" s="156" t="s">
        <v>39</v>
      </c>
      <c r="K8" s="76" t="s">
        <v>40</v>
      </c>
      <c r="L8" s="156" t="s">
        <v>41</v>
      </c>
      <c r="M8" s="155" t="s">
        <v>42</v>
      </c>
      <c r="N8" s="157" t="s">
        <v>137</v>
      </c>
      <c r="O8" s="157" t="s">
        <v>42</v>
      </c>
      <c r="P8" s="180"/>
    </row>
    <row r="9" spans="1:16" s="82" customFormat="1" ht="43.5" customHeight="1" x14ac:dyDescent="0.2">
      <c r="A9" s="160"/>
      <c r="B9" s="106">
        <v>1</v>
      </c>
      <c r="C9" s="107" t="s">
        <v>160</v>
      </c>
      <c r="D9" s="108" t="s">
        <v>20</v>
      </c>
      <c r="E9" s="108" t="s">
        <v>161</v>
      </c>
      <c r="F9" s="108">
        <v>3</v>
      </c>
      <c r="G9" s="109">
        <v>119.7</v>
      </c>
      <c r="H9" s="110">
        <f>ROUND(G9*50000,-3)</f>
        <v>5985000</v>
      </c>
      <c r="I9" s="110">
        <v>0</v>
      </c>
      <c r="J9" s="111">
        <v>0</v>
      </c>
      <c r="K9" s="112">
        <v>0</v>
      </c>
      <c r="L9" s="113">
        <v>0</v>
      </c>
      <c r="M9" s="114">
        <f>ROUND(J9*L9*30*17500,-3)</f>
        <v>0</v>
      </c>
      <c r="N9" s="115">
        <v>0</v>
      </c>
      <c r="O9" s="110">
        <f>N9*30000</f>
        <v>0</v>
      </c>
      <c r="P9" s="114">
        <f>H9+I9+M9+O9</f>
        <v>5985000</v>
      </c>
    </row>
    <row r="10" spans="1:16" s="82" customFormat="1" ht="23.25" customHeight="1" x14ac:dyDescent="0.2">
      <c r="A10" s="160"/>
      <c r="B10" s="191" t="s">
        <v>143</v>
      </c>
      <c r="C10" s="192"/>
      <c r="D10" s="192"/>
      <c r="E10" s="192"/>
      <c r="F10" s="192"/>
      <c r="G10" s="192"/>
      <c r="H10" s="192"/>
      <c r="I10" s="192"/>
      <c r="J10" s="192"/>
      <c r="K10" s="192"/>
      <c r="L10" s="192"/>
      <c r="M10" s="192"/>
      <c r="N10" s="192"/>
      <c r="O10" s="192"/>
      <c r="P10" s="193"/>
    </row>
    <row r="11" spans="1:16" s="82" customFormat="1" ht="42.75" customHeight="1" x14ac:dyDescent="0.2">
      <c r="A11" s="160"/>
      <c r="B11" s="186" t="s">
        <v>134</v>
      </c>
      <c r="C11" s="186" t="s">
        <v>147</v>
      </c>
      <c r="D11" s="186" t="s">
        <v>16</v>
      </c>
      <c r="E11" s="186" t="s">
        <v>0</v>
      </c>
      <c r="F11" s="186" t="s">
        <v>43</v>
      </c>
      <c r="G11" s="186" t="s">
        <v>37</v>
      </c>
      <c r="H11" s="186" t="s">
        <v>139</v>
      </c>
      <c r="I11" s="186" t="s">
        <v>140</v>
      </c>
      <c r="J11" s="194" t="s">
        <v>141</v>
      </c>
      <c r="K11" s="195"/>
      <c r="L11" s="195"/>
      <c r="M11" s="196"/>
      <c r="N11" s="197" t="s">
        <v>38</v>
      </c>
      <c r="O11" s="198"/>
      <c r="P11" s="186" t="s">
        <v>138</v>
      </c>
    </row>
    <row r="12" spans="1:16" s="82" customFormat="1" ht="49.5" customHeight="1" x14ac:dyDescent="0.2">
      <c r="A12" s="160"/>
      <c r="B12" s="187"/>
      <c r="C12" s="187"/>
      <c r="D12" s="187"/>
      <c r="E12" s="187"/>
      <c r="F12" s="187"/>
      <c r="G12" s="187"/>
      <c r="H12" s="187"/>
      <c r="I12" s="187"/>
      <c r="J12" s="156" t="s">
        <v>39</v>
      </c>
      <c r="K12" s="76" t="s">
        <v>40</v>
      </c>
      <c r="L12" s="156" t="s">
        <v>41</v>
      </c>
      <c r="M12" s="155" t="s">
        <v>42</v>
      </c>
      <c r="N12" s="157" t="s">
        <v>137</v>
      </c>
      <c r="O12" s="157" t="s">
        <v>42</v>
      </c>
      <c r="P12" s="187"/>
    </row>
    <row r="13" spans="1:16" s="116" customFormat="1" ht="54.75" customHeight="1" x14ac:dyDescent="0.2">
      <c r="A13" s="106">
        <v>39</v>
      </c>
      <c r="B13" s="106">
        <v>1</v>
      </c>
      <c r="C13" s="107" t="s">
        <v>170</v>
      </c>
      <c r="D13" s="108" t="s">
        <v>20</v>
      </c>
      <c r="E13" s="108">
        <v>340</v>
      </c>
      <c r="F13" s="108">
        <v>3</v>
      </c>
      <c r="G13" s="109">
        <v>108.6</v>
      </c>
      <c r="H13" s="110">
        <f>ROUND(G13*50000,-3)</f>
        <v>5430000</v>
      </c>
      <c r="I13" s="110">
        <v>0</v>
      </c>
      <c r="J13" s="111">
        <v>0</v>
      </c>
      <c r="K13" s="112">
        <v>0</v>
      </c>
      <c r="L13" s="113">
        <v>0</v>
      </c>
      <c r="M13" s="114">
        <f>ROUND(J13*L13*30*17500,-3)</f>
        <v>0</v>
      </c>
      <c r="N13" s="115">
        <v>0</v>
      </c>
      <c r="O13" s="110">
        <f>N13*30000</f>
        <v>0</v>
      </c>
      <c r="P13" s="114">
        <f>H13+I13+M13+O13</f>
        <v>5430000</v>
      </c>
    </row>
    <row r="14" spans="1:16" s="83" customFormat="1" ht="29.25" customHeight="1" x14ac:dyDescent="0.2">
      <c r="A14" s="177" t="s">
        <v>171</v>
      </c>
      <c r="B14" s="178"/>
      <c r="C14" s="178"/>
      <c r="D14" s="178"/>
      <c r="E14" s="178"/>
      <c r="F14" s="178"/>
      <c r="G14" s="178"/>
      <c r="H14" s="178"/>
      <c r="I14" s="178"/>
      <c r="J14" s="178"/>
      <c r="K14" s="178"/>
      <c r="L14" s="178"/>
      <c r="M14" s="178"/>
      <c r="N14" s="178"/>
      <c r="O14" s="179"/>
      <c r="P14" s="105">
        <f>P9-P13</f>
        <v>555000</v>
      </c>
    </row>
    <row r="15" spans="1:16" ht="55.9" customHeight="1" x14ac:dyDescent="0.2"/>
    <row r="16" spans="1:16" ht="18" customHeight="1" x14ac:dyDescent="0.2"/>
  </sheetData>
  <mergeCells count="31">
    <mergeCell ref="N11:O11"/>
    <mergeCell ref="P11:P12"/>
    <mergeCell ref="A14:O14"/>
    <mergeCell ref="B10:P10"/>
    <mergeCell ref="B11:B12"/>
    <mergeCell ref="C11:C12"/>
    <mergeCell ref="D11:D12"/>
    <mergeCell ref="E11:E12"/>
    <mergeCell ref="F11:F12"/>
    <mergeCell ref="G11:G12"/>
    <mergeCell ref="H11:H12"/>
    <mergeCell ref="I11:I12"/>
    <mergeCell ref="J11:M11"/>
    <mergeCell ref="G7:G8"/>
    <mergeCell ref="H7:H8"/>
    <mergeCell ref="I7:I8"/>
    <mergeCell ref="J7:M7"/>
    <mergeCell ref="N7:O7"/>
    <mergeCell ref="P7:P8"/>
    <mergeCell ref="A7:A8"/>
    <mergeCell ref="B7:B8"/>
    <mergeCell ref="C7:C8"/>
    <mergeCell ref="D7:D8"/>
    <mergeCell ref="E7:E8"/>
    <mergeCell ref="F7:F8"/>
    <mergeCell ref="A1:P1"/>
    <mergeCell ref="A2:P2"/>
    <mergeCell ref="A3:P3"/>
    <mergeCell ref="A4:P4"/>
    <mergeCell ref="O5:P5"/>
    <mergeCell ref="B6:P6"/>
  </mergeCells>
  <pageMargins left="0.24" right="0.16" top="0.74803149606299213" bottom="0.74803149606299213" header="0.31496062992125984" footer="0.31496062992125984"/>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activeCell="I7" sqref="I7"/>
    </sheetView>
  </sheetViews>
  <sheetFormatPr defaultRowHeight="15" x14ac:dyDescent="0.2"/>
  <cols>
    <col min="1" max="1" width="4.85546875" style="151" customWidth="1"/>
    <col min="2" max="2" width="57" style="146" customWidth="1"/>
    <col min="3" max="3" width="9.28515625" style="151" customWidth="1"/>
    <col min="4" max="4" width="14.85546875" style="152" customWidth="1"/>
    <col min="5" max="5" width="21.85546875" style="152" customWidth="1"/>
    <col min="6" max="6" width="24.7109375" style="153" customWidth="1"/>
    <col min="7" max="240" width="9.140625" style="146"/>
    <col min="241" max="241" width="4.85546875" style="146" customWidth="1"/>
    <col min="242" max="242" width="49.7109375" style="146" customWidth="1"/>
    <col min="243" max="243" width="9.28515625" style="146" customWidth="1"/>
    <col min="244" max="244" width="14.85546875" style="146" customWidth="1"/>
    <col min="245" max="245" width="12.28515625" style="146" customWidth="1"/>
    <col min="246" max="246" width="18" style="146" customWidth="1"/>
    <col min="247" max="247" width="17.5703125" style="146" customWidth="1"/>
    <col min="248" max="248" width="21.7109375" style="146" customWidth="1"/>
    <col min="249" max="249" width="19" style="146" customWidth="1"/>
    <col min="250" max="250" width="20.7109375" style="146" customWidth="1"/>
    <col min="251" max="251" width="18.85546875" style="146" customWidth="1"/>
    <col min="252" max="252" width="14.85546875" style="146" customWidth="1"/>
    <col min="253" max="253" width="13" style="146" customWidth="1"/>
    <col min="254" max="254" width="21.5703125" style="146" customWidth="1"/>
    <col min="255" max="255" width="16.85546875" style="146" bestFit="1" customWidth="1"/>
    <col min="256" max="496" width="9.140625" style="146"/>
    <col min="497" max="497" width="4.85546875" style="146" customWidth="1"/>
    <col min="498" max="498" width="49.7109375" style="146" customWidth="1"/>
    <col min="499" max="499" width="9.28515625" style="146" customWidth="1"/>
    <col min="500" max="500" width="14.85546875" style="146" customWidth="1"/>
    <col min="501" max="501" width="12.28515625" style="146" customWidth="1"/>
    <col min="502" max="502" width="18" style="146" customWidth="1"/>
    <col min="503" max="503" width="17.5703125" style="146" customWidth="1"/>
    <col min="504" max="504" width="21.7109375" style="146" customWidth="1"/>
    <col min="505" max="505" width="19" style="146" customWidth="1"/>
    <col min="506" max="506" width="20.7109375" style="146" customWidth="1"/>
    <col min="507" max="507" width="18.85546875" style="146" customWidth="1"/>
    <col min="508" max="508" width="14.85546875" style="146" customWidth="1"/>
    <col min="509" max="509" width="13" style="146" customWidth="1"/>
    <col min="510" max="510" width="21.5703125" style="146" customWidth="1"/>
    <col min="511" max="511" width="16.85546875" style="146" bestFit="1" customWidth="1"/>
    <col min="512" max="752" width="9.140625" style="146"/>
    <col min="753" max="753" width="4.85546875" style="146" customWidth="1"/>
    <col min="754" max="754" width="49.7109375" style="146" customWidth="1"/>
    <col min="755" max="755" width="9.28515625" style="146" customWidth="1"/>
    <col min="756" max="756" width="14.85546875" style="146" customWidth="1"/>
    <col min="757" max="757" width="12.28515625" style="146" customWidth="1"/>
    <col min="758" max="758" width="18" style="146" customWidth="1"/>
    <col min="759" max="759" width="17.5703125" style="146" customWidth="1"/>
    <col min="760" max="760" width="21.7109375" style="146" customWidth="1"/>
    <col min="761" max="761" width="19" style="146" customWidth="1"/>
    <col min="762" max="762" width="20.7109375" style="146" customWidth="1"/>
    <col min="763" max="763" width="18.85546875" style="146" customWidth="1"/>
    <col min="764" max="764" width="14.85546875" style="146" customWidth="1"/>
    <col min="765" max="765" width="13" style="146" customWidth="1"/>
    <col min="766" max="766" width="21.5703125" style="146" customWidth="1"/>
    <col min="767" max="767" width="16.85546875" style="146" bestFit="1" customWidth="1"/>
    <col min="768" max="1008" width="9.140625" style="146"/>
    <col min="1009" max="1009" width="4.85546875" style="146" customWidth="1"/>
    <col min="1010" max="1010" width="49.7109375" style="146" customWidth="1"/>
    <col min="1011" max="1011" width="9.28515625" style="146" customWidth="1"/>
    <col min="1012" max="1012" width="14.85546875" style="146" customWidth="1"/>
    <col min="1013" max="1013" width="12.28515625" style="146" customWidth="1"/>
    <col min="1014" max="1014" width="18" style="146" customWidth="1"/>
    <col min="1015" max="1015" width="17.5703125" style="146" customWidth="1"/>
    <col min="1016" max="1016" width="21.7109375" style="146" customWidth="1"/>
    <col min="1017" max="1017" width="19" style="146" customWidth="1"/>
    <col min="1018" max="1018" width="20.7109375" style="146" customWidth="1"/>
    <col min="1019" max="1019" width="18.85546875" style="146" customWidth="1"/>
    <col min="1020" max="1020" width="14.85546875" style="146" customWidth="1"/>
    <col min="1021" max="1021" width="13" style="146" customWidth="1"/>
    <col min="1022" max="1022" width="21.5703125" style="146" customWidth="1"/>
    <col min="1023" max="1023" width="16.85546875" style="146" bestFit="1" customWidth="1"/>
    <col min="1024" max="1264" width="9.140625" style="146"/>
    <col min="1265" max="1265" width="4.85546875" style="146" customWidth="1"/>
    <col min="1266" max="1266" width="49.7109375" style="146" customWidth="1"/>
    <col min="1267" max="1267" width="9.28515625" style="146" customWidth="1"/>
    <col min="1268" max="1268" width="14.85546875" style="146" customWidth="1"/>
    <col min="1269" max="1269" width="12.28515625" style="146" customWidth="1"/>
    <col min="1270" max="1270" width="18" style="146" customWidth="1"/>
    <col min="1271" max="1271" width="17.5703125" style="146" customWidth="1"/>
    <col min="1272" max="1272" width="21.7109375" style="146" customWidth="1"/>
    <col min="1273" max="1273" width="19" style="146" customWidth="1"/>
    <col min="1274" max="1274" width="20.7109375" style="146" customWidth="1"/>
    <col min="1275" max="1275" width="18.85546875" style="146" customWidth="1"/>
    <col min="1276" max="1276" width="14.85546875" style="146" customWidth="1"/>
    <col min="1277" max="1277" width="13" style="146" customWidth="1"/>
    <col min="1278" max="1278" width="21.5703125" style="146" customWidth="1"/>
    <col min="1279" max="1279" width="16.85546875" style="146" bestFit="1" customWidth="1"/>
    <col min="1280" max="1520" width="9.140625" style="146"/>
    <col min="1521" max="1521" width="4.85546875" style="146" customWidth="1"/>
    <col min="1522" max="1522" width="49.7109375" style="146" customWidth="1"/>
    <col min="1523" max="1523" width="9.28515625" style="146" customWidth="1"/>
    <col min="1524" max="1524" width="14.85546875" style="146" customWidth="1"/>
    <col min="1525" max="1525" width="12.28515625" style="146" customWidth="1"/>
    <col min="1526" max="1526" width="18" style="146" customWidth="1"/>
    <col min="1527" max="1527" width="17.5703125" style="146" customWidth="1"/>
    <col min="1528" max="1528" width="21.7109375" style="146" customWidth="1"/>
    <col min="1529" max="1529" width="19" style="146" customWidth="1"/>
    <col min="1530" max="1530" width="20.7109375" style="146" customWidth="1"/>
    <col min="1531" max="1531" width="18.85546875" style="146" customWidth="1"/>
    <col min="1532" max="1532" width="14.85546875" style="146" customWidth="1"/>
    <col min="1533" max="1533" width="13" style="146" customWidth="1"/>
    <col min="1534" max="1534" width="21.5703125" style="146" customWidth="1"/>
    <col min="1535" max="1535" width="16.85546875" style="146" bestFit="1" customWidth="1"/>
    <col min="1536" max="1776" width="9.140625" style="146"/>
    <col min="1777" max="1777" width="4.85546875" style="146" customWidth="1"/>
    <col min="1778" max="1778" width="49.7109375" style="146" customWidth="1"/>
    <col min="1779" max="1779" width="9.28515625" style="146" customWidth="1"/>
    <col min="1780" max="1780" width="14.85546875" style="146" customWidth="1"/>
    <col min="1781" max="1781" width="12.28515625" style="146" customWidth="1"/>
    <col min="1782" max="1782" width="18" style="146" customWidth="1"/>
    <col min="1783" max="1783" width="17.5703125" style="146" customWidth="1"/>
    <col min="1784" max="1784" width="21.7109375" style="146" customWidth="1"/>
    <col min="1785" max="1785" width="19" style="146" customWidth="1"/>
    <col min="1786" max="1786" width="20.7109375" style="146" customWidth="1"/>
    <col min="1787" max="1787" width="18.85546875" style="146" customWidth="1"/>
    <col min="1788" max="1788" width="14.85546875" style="146" customWidth="1"/>
    <col min="1789" max="1789" width="13" style="146" customWidth="1"/>
    <col min="1790" max="1790" width="21.5703125" style="146" customWidth="1"/>
    <col min="1791" max="1791" width="16.85546875" style="146" bestFit="1" customWidth="1"/>
    <col min="1792" max="2032" width="9.140625" style="146"/>
    <col min="2033" max="2033" width="4.85546875" style="146" customWidth="1"/>
    <col min="2034" max="2034" width="49.7109375" style="146" customWidth="1"/>
    <col min="2035" max="2035" width="9.28515625" style="146" customWidth="1"/>
    <col min="2036" max="2036" width="14.85546875" style="146" customWidth="1"/>
    <col min="2037" max="2037" width="12.28515625" style="146" customWidth="1"/>
    <col min="2038" max="2038" width="18" style="146" customWidth="1"/>
    <col min="2039" max="2039" width="17.5703125" style="146" customWidth="1"/>
    <col min="2040" max="2040" width="21.7109375" style="146" customWidth="1"/>
    <col min="2041" max="2041" width="19" style="146" customWidth="1"/>
    <col min="2042" max="2042" width="20.7109375" style="146" customWidth="1"/>
    <col min="2043" max="2043" width="18.85546875" style="146" customWidth="1"/>
    <col min="2044" max="2044" width="14.85546875" style="146" customWidth="1"/>
    <col min="2045" max="2045" width="13" style="146" customWidth="1"/>
    <col min="2046" max="2046" width="21.5703125" style="146" customWidth="1"/>
    <col min="2047" max="2047" width="16.85546875" style="146" bestFit="1" customWidth="1"/>
    <col min="2048" max="2288" width="9.140625" style="146"/>
    <col min="2289" max="2289" width="4.85546875" style="146" customWidth="1"/>
    <col min="2290" max="2290" width="49.7109375" style="146" customWidth="1"/>
    <col min="2291" max="2291" width="9.28515625" style="146" customWidth="1"/>
    <col min="2292" max="2292" width="14.85546875" style="146" customWidth="1"/>
    <col min="2293" max="2293" width="12.28515625" style="146" customWidth="1"/>
    <col min="2294" max="2294" width="18" style="146" customWidth="1"/>
    <col min="2295" max="2295" width="17.5703125" style="146" customWidth="1"/>
    <col min="2296" max="2296" width="21.7109375" style="146" customWidth="1"/>
    <col min="2297" max="2297" width="19" style="146" customWidth="1"/>
    <col min="2298" max="2298" width="20.7109375" style="146" customWidth="1"/>
    <col min="2299" max="2299" width="18.85546875" style="146" customWidth="1"/>
    <col min="2300" max="2300" width="14.85546875" style="146" customWidth="1"/>
    <col min="2301" max="2301" width="13" style="146" customWidth="1"/>
    <col min="2302" max="2302" width="21.5703125" style="146" customWidth="1"/>
    <col min="2303" max="2303" width="16.85546875" style="146" bestFit="1" customWidth="1"/>
    <col min="2304" max="2544" width="9.140625" style="146"/>
    <col min="2545" max="2545" width="4.85546875" style="146" customWidth="1"/>
    <col min="2546" max="2546" width="49.7109375" style="146" customWidth="1"/>
    <col min="2547" max="2547" width="9.28515625" style="146" customWidth="1"/>
    <col min="2548" max="2548" width="14.85546875" style="146" customWidth="1"/>
    <col min="2549" max="2549" width="12.28515625" style="146" customWidth="1"/>
    <col min="2550" max="2550" width="18" style="146" customWidth="1"/>
    <col min="2551" max="2551" width="17.5703125" style="146" customWidth="1"/>
    <col min="2552" max="2552" width="21.7109375" style="146" customWidth="1"/>
    <col min="2553" max="2553" width="19" style="146" customWidth="1"/>
    <col min="2554" max="2554" width="20.7109375" style="146" customWidth="1"/>
    <col min="2555" max="2555" width="18.85546875" style="146" customWidth="1"/>
    <col min="2556" max="2556" width="14.85546875" style="146" customWidth="1"/>
    <col min="2557" max="2557" width="13" style="146" customWidth="1"/>
    <col min="2558" max="2558" width="21.5703125" style="146" customWidth="1"/>
    <col min="2559" max="2559" width="16.85546875" style="146" bestFit="1" customWidth="1"/>
    <col min="2560" max="2800" width="9.140625" style="146"/>
    <col min="2801" max="2801" width="4.85546875" style="146" customWidth="1"/>
    <col min="2802" max="2802" width="49.7109375" style="146" customWidth="1"/>
    <col min="2803" max="2803" width="9.28515625" style="146" customWidth="1"/>
    <col min="2804" max="2804" width="14.85546875" style="146" customWidth="1"/>
    <col min="2805" max="2805" width="12.28515625" style="146" customWidth="1"/>
    <col min="2806" max="2806" width="18" style="146" customWidth="1"/>
    <col min="2807" max="2807" width="17.5703125" style="146" customWidth="1"/>
    <col min="2808" max="2808" width="21.7109375" style="146" customWidth="1"/>
    <col min="2809" max="2809" width="19" style="146" customWidth="1"/>
    <col min="2810" max="2810" width="20.7109375" style="146" customWidth="1"/>
    <col min="2811" max="2811" width="18.85546875" style="146" customWidth="1"/>
    <col min="2812" max="2812" width="14.85546875" style="146" customWidth="1"/>
    <col min="2813" max="2813" width="13" style="146" customWidth="1"/>
    <col min="2814" max="2814" width="21.5703125" style="146" customWidth="1"/>
    <col min="2815" max="2815" width="16.85546875" style="146" bestFit="1" customWidth="1"/>
    <col min="2816" max="3056" width="9.140625" style="146"/>
    <col min="3057" max="3057" width="4.85546875" style="146" customWidth="1"/>
    <col min="3058" max="3058" width="49.7109375" style="146" customWidth="1"/>
    <col min="3059" max="3059" width="9.28515625" style="146" customWidth="1"/>
    <col min="3060" max="3060" width="14.85546875" style="146" customWidth="1"/>
    <col min="3061" max="3061" width="12.28515625" style="146" customWidth="1"/>
    <col min="3062" max="3062" width="18" style="146" customWidth="1"/>
    <col min="3063" max="3063" width="17.5703125" style="146" customWidth="1"/>
    <col min="3064" max="3064" width="21.7109375" style="146" customWidth="1"/>
    <col min="3065" max="3065" width="19" style="146" customWidth="1"/>
    <col min="3066" max="3066" width="20.7109375" style="146" customWidth="1"/>
    <col min="3067" max="3067" width="18.85546875" style="146" customWidth="1"/>
    <col min="3068" max="3068" width="14.85546875" style="146" customWidth="1"/>
    <col min="3069" max="3069" width="13" style="146" customWidth="1"/>
    <col min="3070" max="3070" width="21.5703125" style="146" customWidth="1"/>
    <col min="3071" max="3071" width="16.85546875" style="146" bestFit="1" customWidth="1"/>
    <col min="3072" max="3312" width="9.140625" style="146"/>
    <col min="3313" max="3313" width="4.85546875" style="146" customWidth="1"/>
    <col min="3314" max="3314" width="49.7109375" style="146" customWidth="1"/>
    <col min="3315" max="3315" width="9.28515625" style="146" customWidth="1"/>
    <col min="3316" max="3316" width="14.85546875" style="146" customWidth="1"/>
    <col min="3317" max="3317" width="12.28515625" style="146" customWidth="1"/>
    <col min="3318" max="3318" width="18" style="146" customWidth="1"/>
    <col min="3319" max="3319" width="17.5703125" style="146" customWidth="1"/>
    <col min="3320" max="3320" width="21.7109375" style="146" customWidth="1"/>
    <col min="3321" max="3321" width="19" style="146" customWidth="1"/>
    <col min="3322" max="3322" width="20.7109375" style="146" customWidth="1"/>
    <col min="3323" max="3323" width="18.85546875" style="146" customWidth="1"/>
    <col min="3324" max="3324" width="14.85546875" style="146" customWidth="1"/>
    <col min="3325" max="3325" width="13" style="146" customWidth="1"/>
    <col min="3326" max="3326" width="21.5703125" style="146" customWidth="1"/>
    <col min="3327" max="3327" width="16.85546875" style="146" bestFit="1" customWidth="1"/>
    <col min="3328" max="3568" width="9.140625" style="146"/>
    <col min="3569" max="3569" width="4.85546875" style="146" customWidth="1"/>
    <col min="3570" max="3570" width="49.7109375" style="146" customWidth="1"/>
    <col min="3571" max="3571" width="9.28515625" style="146" customWidth="1"/>
    <col min="3572" max="3572" width="14.85546875" style="146" customWidth="1"/>
    <col min="3573" max="3573" width="12.28515625" style="146" customWidth="1"/>
    <col min="3574" max="3574" width="18" style="146" customWidth="1"/>
    <col min="3575" max="3575" width="17.5703125" style="146" customWidth="1"/>
    <col min="3576" max="3576" width="21.7109375" style="146" customWidth="1"/>
    <col min="3577" max="3577" width="19" style="146" customWidth="1"/>
    <col min="3578" max="3578" width="20.7109375" style="146" customWidth="1"/>
    <col min="3579" max="3579" width="18.85546875" style="146" customWidth="1"/>
    <col min="3580" max="3580" width="14.85546875" style="146" customWidth="1"/>
    <col min="3581" max="3581" width="13" style="146" customWidth="1"/>
    <col min="3582" max="3582" width="21.5703125" style="146" customWidth="1"/>
    <col min="3583" max="3583" width="16.85546875" style="146" bestFit="1" customWidth="1"/>
    <col min="3584" max="3824" width="9.140625" style="146"/>
    <col min="3825" max="3825" width="4.85546875" style="146" customWidth="1"/>
    <col min="3826" max="3826" width="49.7109375" style="146" customWidth="1"/>
    <col min="3827" max="3827" width="9.28515625" style="146" customWidth="1"/>
    <col min="3828" max="3828" width="14.85546875" style="146" customWidth="1"/>
    <col min="3829" max="3829" width="12.28515625" style="146" customWidth="1"/>
    <col min="3830" max="3830" width="18" style="146" customWidth="1"/>
    <col min="3831" max="3831" width="17.5703125" style="146" customWidth="1"/>
    <col min="3832" max="3832" width="21.7109375" style="146" customWidth="1"/>
    <col min="3833" max="3833" width="19" style="146" customWidth="1"/>
    <col min="3834" max="3834" width="20.7109375" style="146" customWidth="1"/>
    <col min="3835" max="3835" width="18.85546875" style="146" customWidth="1"/>
    <col min="3836" max="3836" width="14.85546875" style="146" customWidth="1"/>
    <col min="3837" max="3837" width="13" style="146" customWidth="1"/>
    <col min="3838" max="3838" width="21.5703125" style="146" customWidth="1"/>
    <col min="3839" max="3839" width="16.85546875" style="146" bestFit="1" customWidth="1"/>
    <col min="3840" max="4080" width="9.140625" style="146"/>
    <col min="4081" max="4081" width="4.85546875" style="146" customWidth="1"/>
    <col min="4082" max="4082" width="49.7109375" style="146" customWidth="1"/>
    <col min="4083" max="4083" width="9.28515625" style="146" customWidth="1"/>
    <col min="4084" max="4084" width="14.85546875" style="146" customWidth="1"/>
    <col min="4085" max="4085" width="12.28515625" style="146" customWidth="1"/>
    <col min="4086" max="4086" width="18" style="146" customWidth="1"/>
    <col min="4087" max="4087" width="17.5703125" style="146" customWidth="1"/>
    <col min="4088" max="4088" width="21.7109375" style="146" customWidth="1"/>
    <col min="4089" max="4089" width="19" style="146" customWidth="1"/>
    <col min="4090" max="4090" width="20.7109375" style="146" customWidth="1"/>
    <col min="4091" max="4091" width="18.85546875" style="146" customWidth="1"/>
    <col min="4092" max="4092" width="14.85546875" style="146" customWidth="1"/>
    <col min="4093" max="4093" width="13" style="146" customWidth="1"/>
    <col min="4094" max="4094" width="21.5703125" style="146" customWidth="1"/>
    <col min="4095" max="4095" width="16.85546875" style="146" bestFit="1" customWidth="1"/>
    <col min="4096" max="4336" width="9.140625" style="146"/>
    <col min="4337" max="4337" width="4.85546875" style="146" customWidth="1"/>
    <col min="4338" max="4338" width="49.7109375" style="146" customWidth="1"/>
    <col min="4339" max="4339" width="9.28515625" style="146" customWidth="1"/>
    <col min="4340" max="4340" width="14.85546875" style="146" customWidth="1"/>
    <col min="4341" max="4341" width="12.28515625" style="146" customWidth="1"/>
    <col min="4342" max="4342" width="18" style="146" customWidth="1"/>
    <col min="4343" max="4343" width="17.5703125" style="146" customWidth="1"/>
    <col min="4344" max="4344" width="21.7109375" style="146" customWidth="1"/>
    <col min="4345" max="4345" width="19" style="146" customWidth="1"/>
    <col min="4346" max="4346" width="20.7109375" style="146" customWidth="1"/>
    <col min="4347" max="4347" width="18.85546875" style="146" customWidth="1"/>
    <col min="4348" max="4348" width="14.85546875" style="146" customWidth="1"/>
    <col min="4349" max="4349" width="13" style="146" customWidth="1"/>
    <col min="4350" max="4350" width="21.5703125" style="146" customWidth="1"/>
    <col min="4351" max="4351" width="16.85546875" style="146" bestFit="1" customWidth="1"/>
    <col min="4352" max="4592" width="9.140625" style="146"/>
    <col min="4593" max="4593" width="4.85546875" style="146" customWidth="1"/>
    <col min="4594" max="4594" width="49.7109375" style="146" customWidth="1"/>
    <col min="4595" max="4595" width="9.28515625" style="146" customWidth="1"/>
    <col min="4596" max="4596" width="14.85546875" style="146" customWidth="1"/>
    <col min="4597" max="4597" width="12.28515625" style="146" customWidth="1"/>
    <col min="4598" max="4598" width="18" style="146" customWidth="1"/>
    <col min="4599" max="4599" width="17.5703125" style="146" customWidth="1"/>
    <col min="4600" max="4600" width="21.7109375" style="146" customWidth="1"/>
    <col min="4601" max="4601" width="19" style="146" customWidth="1"/>
    <col min="4602" max="4602" width="20.7109375" style="146" customWidth="1"/>
    <col min="4603" max="4603" width="18.85546875" style="146" customWidth="1"/>
    <col min="4604" max="4604" width="14.85546875" style="146" customWidth="1"/>
    <col min="4605" max="4605" width="13" style="146" customWidth="1"/>
    <col min="4606" max="4606" width="21.5703125" style="146" customWidth="1"/>
    <col min="4607" max="4607" width="16.85546875" style="146" bestFit="1" customWidth="1"/>
    <col min="4608" max="4848" width="9.140625" style="146"/>
    <col min="4849" max="4849" width="4.85546875" style="146" customWidth="1"/>
    <col min="4850" max="4850" width="49.7109375" style="146" customWidth="1"/>
    <col min="4851" max="4851" width="9.28515625" style="146" customWidth="1"/>
    <col min="4852" max="4852" width="14.85546875" style="146" customWidth="1"/>
    <col min="4853" max="4853" width="12.28515625" style="146" customWidth="1"/>
    <col min="4854" max="4854" width="18" style="146" customWidth="1"/>
    <col min="4855" max="4855" width="17.5703125" style="146" customWidth="1"/>
    <col min="4856" max="4856" width="21.7109375" style="146" customWidth="1"/>
    <col min="4857" max="4857" width="19" style="146" customWidth="1"/>
    <col min="4858" max="4858" width="20.7109375" style="146" customWidth="1"/>
    <col min="4859" max="4859" width="18.85546875" style="146" customWidth="1"/>
    <col min="4860" max="4860" width="14.85546875" style="146" customWidth="1"/>
    <col min="4861" max="4861" width="13" style="146" customWidth="1"/>
    <col min="4862" max="4862" width="21.5703125" style="146" customWidth="1"/>
    <col min="4863" max="4863" width="16.85546875" style="146" bestFit="1" customWidth="1"/>
    <col min="4864" max="5104" width="9.140625" style="146"/>
    <col min="5105" max="5105" width="4.85546875" style="146" customWidth="1"/>
    <col min="5106" max="5106" width="49.7109375" style="146" customWidth="1"/>
    <col min="5107" max="5107" width="9.28515625" style="146" customWidth="1"/>
    <col min="5108" max="5108" width="14.85546875" style="146" customWidth="1"/>
    <col min="5109" max="5109" width="12.28515625" style="146" customWidth="1"/>
    <col min="5110" max="5110" width="18" style="146" customWidth="1"/>
    <col min="5111" max="5111" width="17.5703125" style="146" customWidth="1"/>
    <col min="5112" max="5112" width="21.7109375" style="146" customWidth="1"/>
    <col min="5113" max="5113" width="19" style="146" customWidth="1"/>
    <col min="5114" max="5114" width="20.7109375" style="146" customWidth="1"/>
    <col min="5115" max="5115" width="18.85546875" style="146" customWidth="1"/>
    <col min="5116" max="5116" width="14.85546875" style="146" customWidth="1"/>
    <col min="5117" max="5117" width="13" style="146" customWidth="1"/>
    <col min="5118" max="5118" width="21.5703125" style="146" customWidth="1"/>
    <col min="5119" max="5119" width="16.85546875" style="146" bestFit="1" customWidth="1"/>
    <col min="5120" max="5360" width="9.140625" style="146"/>
    <col min="5361" max="5361" width="4.85546875" style="146" customWidth="1"/>
    <col min="5362" max="5362" width="49.7109375" style="146" customWidth="1"/>
    <col min="5363" max="5363" width="9.28515625" style="146" customWidth="1"/>
    <col min="5364" max="5364" width="14.85546875" style="146" customWidth="1"/>
    <col min="5365" max="5365" width="12.28515625" style="146" customWidth="1"/>
    <col min="5366" max="5366" width="18" style="146" customWidth="1"/>
    <col min="5367" max="5367" width="17.5703125" style="146" customWidth="1"/>
    <col min="5368" max="5368" width="21.7109375" style="146" customWidth="1"/>
    <col min="5369" max="5369" width="19" style="146" customWidth="1"/>
    <col min="5370" max="5370" width="20.7109375" style="146" customWidth="1"/>
    <col min="5371" max="5371" width="18.85546875" style="146" customWidth="1"/>
    <col min="5372" max="5372" width="14.85546875" style="146" customWidth="1"/>
    <col min="5373" max="5373" width="13" style="146" customWidth="1"/>
    <col min="5374" max="5374" width="21.5703125" style="146" customWidth="1"/>
    <col min="5375" max="5375" width="16.85546875" style="146" bestFit="1" customWidth="1"/>
    <col min="5376" max="5616" width="9.140625" style="146"/>
    <col min="5617" max="5617" width="4.85546875" style="146" customWidth="1"/>
    <col min="5618" max="5618" width="49.7109375" style="146" customWidth="1"/>
    <col min="5619" max="5619" width="9.28515625" style="146" customWidth="1"/>
    <col min="5620" max="5620" width="14.85546875" style="146" customWidth="1"/>
    <col min="5621" max="5621" width="12.28515625" style="146" customWidth="1"/>
    <col min="5622" max="5622" width="18" style="146" customWidth="1"/>
    <col min="5623" max="5623" width="17.5703125" style="146" customWidth="1"/>
    <col min="5624" max="5624" width="21.7109375" style="146" customWidth="1"/>
    <col min="5625" max="5625" width="19" style="146" customWidth="1"/>
    <col min="5626" max="5626" width="20.7109375" style="146" customWidth="1"/>
    <col min="5627" max="5627" width="18.85546875" style="146" customWidth="1"/>
    <col min="5628" max="5628" width="14.85546875" style="146" customWidth="1"/>
    <col min="5629" max="5629" width="13" style="146" customWidth="1"/>
    <col min="5630" max="5630" width="21.5703125" style="146" customWidth="1"/>
    <col min="5631" max="5631" width="16.85546875" style="146" bestFit="1" customWidth="1"/>
    <col min="5632" max="5872" width="9.140625" style="146"/>
    <col min="5873" max="5873" width="4.85546875" style="146" customWidth="1"/>
    <col min="5874" max="5874" width="49.7109375" style="146" customWidth="1"/>
    <col min="5875" max="5875" width="9.28515625" style="146" customWidth="1"/>
    <col min="5876" max="5876" width="14.85546875" style="146" customWidth="1"/>
    <col min="5877" max="5877" width="12.28515625" style="146" customWidth="1"/>
    <col min="5878" max="5878" width="18" style="146" customWidth="1"/>
    <col min="5879" max="5879" width="17.5703125" style="146" customWidth="1"/>
    <col min="5880" max="5880" width="21.7109375" style="146" customWidth="1"/>
    <col min="5881" max="5881" width="19" style="146" customWidth="1"/>
    <col min="5882" max="5882" width="20.7109375" style="146" customWidth="1"/>
    <col min="5883" max="5883" width="18.85546875" style="146" customWidth="1"/>
    <col min="5884" max="5884" width="14.85546875" style="146" customWidth="1"/>
    <col min="5885" max="5885" width="13" style="146" customWidth="1"/>
    <col min="5886" max="5886" width="21.5703125" style="146" customWidth="1"/>
    <col min="5887" max="5887" width="16.85546875" style="146" bestFit="1" customWidth="1"/>
    <col min="5888" max="6128" width="9.140625" style="146"/>
    <col min="6129" max="6129" width="4.85546875" style="146" customWidth="1"/>
    <col min="6130" max="6130" width="49.7109375" style="146" customWidth="1"/>
    <col min="6131" max="6131" width="9.28515625" style="146" customWidth="1"/>
    <col min="6132" max="6132" width="14.85546875" style="146" customWidth="1"/>
    <col min="6133" max="6133" width="12.28515625" style="146" customWidth="1"/>
    <col min="6134" max="6134" width="18" style="146" customWidth="1"/>
    <col min="6135" max="6135" width="17.5703125" style="146" customWidth="1"/>
    <col min="6136" max="6136" width="21.7109375" style="146" customWidth="1"/>
    <col min="6137" max="6137" width="19" style="146" customWidth="1"/>
    <col min="6138" max="6138" width="20.7109375" style="146" customWidth="1"/>
    <col min="6139" max="6139" width="18.85546875" style="146" customWidth="1"/>
    <col min="6140" max="6140" width="14.85546875" style="146" customWidth="1"/>
    <col min="6141" max="6141" width="13" style="146" customWidth="1"/>
    <col min="6142" max="6142" width="21.5703125" style="146" customWidth="1"/>
    <col min="6143" max="6143" width="16.85546875" style="146" bestFit="1" customWidth="1"/>
    <col min="6144" max="6384" width="9.140625" style="146"/>
    <col min="6385" max="6385" width="4.85546875" style="146" customWidth="1"/>
    <col min="6386" max="6386" width="49.7109375" style="146" customWidth="1"/>
    <col min="6387" max="6387" width="9.28515625" style="146" customWidth="1"/>
    <col min="6388" max="6388" width="14.85546875" style="146" customWidth="1"/>
    <col min="6389" max="6389" width="12.28515625" style="146" customWidth="1"/>
    <col min="6390" max="6390" width="18" style="146" customWidth="1"/>
    <col min="6391" max="6391" width="17.5703125" style="146" customWidth="1"/>
    <col min="6392" max="6392" width="21.7109375" style="146" customWidth="1"/>
    <col min="6393" max="6393" width="19" style="146" customWidth="1"/>
    <col min="6394" max="6394" width="20.7109375" style="146" customWidth="1"/>
    <col min="6395" max="6395" width="18.85546875" style="146" customWidth="1"/>
    <col min="6396" max="6396" width="14.85546875" style="146" customWidth="1"/>
    <col min="6397" max="6397" width="13" style="146" customWidth="1"/>
    <col min="6398" max="6398" width="21.5703125" style="146" customWidth="1"/>
    <col min="6399" max="6399" width="16.85546875" style="146" bestFit="1" customWidth="1"/>
    <col min="6400" max="6640" width="9.140625" style="146"/>
    <col min="6641" max="6641" width="4.85546875" style="146" customWidth="1"/>
    <col min="6642" max="6642" width="49.7109375" style="146" customWidth="1"/>
    <col min="6643" max="6643" width="9.28515625" style="146" customWidth="1"/>
    <col min="6644" max="6644" width="14.85546875" style="146" customWidth="1"/>
    <col min="6645" max="6645" width="12.28515625" style="146" customWidth="1"/>
    <col min="6646" max="6646" width="18" style="146" customWidth="1"/>
    <col min="6647" max="6647" width="17.5703125" style="146" customWidth="1"/>
    <col min="6648" max="6648" width="21.7109375" style="146" customWidth="1"/>
    <col min="6649" max="6649" width="19" style="146" customWidth="1"/>
    <col min="6650" max="6650" width="20.7109375" style="146" customWidth="1"/>
    <col min="6651" max="6651" width="18.85546875" style="146" customWidth="1"/>
    <col min="6652" max="6652" width="14.85546875" style="146" customWidth="1"/>
    <col min="6653" max="6653" width="13" style="146" customWidth="1"/>
    <col min="6654" max="6654" width="21.5703125" style="146" customWidth="1"/>
    <col min="6655" max="6655" width="16.85546875" style="146" bestFit="1" customWidth="1"/>
    <col min="6656" max="6896" width="9.140625" style="146"/>
    <col min="6897" max="6897" width="4.85546875" style="146" customWidth="1"/>
    <col min="6898" max="6898" width="49.7109375" style="146" customWidth="1"/>
    <col min="6899" max="6899" width="9.28515625" style="146" customWidth="1"/>
    <col min="6900" max="6900" width="14.85546875" style="146" customWidth="1"/>
    <col min="6901" max="6901" width="12.28515625" style="146" customWidth="1"/>
    <col min="6902" max="6902" width="18" style="146" customWidth="1"/>
    <col min="6903" max="6903" width="17.5703125" style="146" customWidth="1"/>
    <col min="6904" max="6904" width="21.7109375" style="146" customWidth="1"/>
    <col min="6905" max="6905" width="19" style="146" customWidth="1"/>
    <col min="6906" max="6906" width="20.7109375" style="146" customWidth="1"/>
    <col min="6907" max="6907" width="18.85546875" style="146" customWidth="1"/>
    <col min="6908" max="6908" width="14.85546875" style="146" customWidth="1"/>
    <col min="6909" max="6909" width="13" style="146" customWidth="1"/>
    <col min="6910" max="6910" width="21.5703125" style="146" customWidth="1"/>
    <col min="6911" max="6911" width="16.85546875" style="146" bestFit="1" customWidth="1"/>
    <col min="6912" max="7152" width="9.140625" style="146"/>
    <col min="7153" max="7153" width="4.85546875" style="146" customWidth="1"/>
    <col min="7154" max="7154" width="49.7109375" style="146" customWidth="1"/>
    <col min="7155" max="7155" width="9.28515625" style="146" customWidth="1"/>
    <col min="7156" max="7156" width="14.85546875" style="146" customWidth="1"/>
    <col min="7157" max="7157" width="12.28515625" style="146" customWidth="1"/>
    <col min="7158" max="7158" width="18" style="146" customWidth="1"/>
    <col min="7159" max="7159" width="17.5703125" style="146" customWidth="1"/>
    <col min="7160" max="7160" width="21.7109375" style="146" customWidth="1"/>
    <col min="7161" max="7161" width="19" style="146" customWidth="1"/>
    <col min="7162" max="7162" width="20.7109375" style="146" customWidth="1"/>
    <col min="7163" max="7163" width="18.85546875" style="146" customWidth="1"/>
    <col min="7164" max="7164" width="14.85546875" style="146" customWidth="1"/>
    <col min="7165" max="7165" width="13" style="146" customWidth="1"/>
    <col min="7166" max="7166" width="21.5703125" style="146" customWidth="1"/>
    <col min="7167" max="7167" width="16.85546875" style="146" bestFit="1" customWidth="1"/>
    <col min="7168" max="7408" width="9.140625" style="146"/>
    <col min="7409" max="7409" width="4.85546875" style="146" customWidth="1"/>
    <col min="7410" max="7410" width="49.7109375" style="146" customWidth="1"/>
    <col min="7411" max="7411" width="9.28515625" style="146" customWidth="1"/>
    <col min="7412" max="7412" width="14.85546875" style="146" customWidth="1"/>
    <col min="7413" max="7413" width="12.28515625" style="146" customWidth="1"/>
    <col min="7414" max="7414" width="18" style="146" customWidth="1"/>
    <col min="7415" max="7415" width="17.5703125" style="146" customWidth="1"/>
    <col min="7416" max="7416" width="21.7109375" style="146" customWidth="1"/>
    <col min="7417" max="7417" width="19" style="146" customWidth="1"/>
    <col min="7418" max="7418" width="20.7109375" style="146" customWidth="1"/>
    <col min="7419" max="7419" width="18.85546875" style="146" customWidth="1"/>
    <col min="7420" max="7420" width="14.85546875" style="146" customWidth="1"/>
    <col min="7421" max="7421" width="13" style="146" customWidth="1"/>
    <col min="7422" max="7422" width="21.5703125" style="146" customWidth="1"/>
    <col min="7423" max="7423" width="16.85546875" style="146" bestFit="1" customWidth="1"/>
    <col min="7424" max="7664" width="9.140625" style="146"/>
    <col min="7665" max="7665" width="4.85546875" style="146" customWidth="1"/>
    <col min="7666" max="7666" width="49.7109375" style="146" customWidth="1"/>
    <col min="7667" max="7667" width="9.28515625" style="146" customWidth="1"/>
    <col min="7668" max="7668" width="14.85546875" style="146" customWidth="1"/>
    <col min="7669" max="7669" width="12.28515625" style="146" customWidth="1"/>
    <col min="7670" max="7670" width="18" style="146" customWidth="1"/>
    <col min="7671" max="7671" width="17.5703125" style="146" customWidth="1"/>
    <col min="7672" max="7672" width="21.7109375" style="146" customWidth="1"/>
    <col min="7673" max="7673" width="19" style="146" customWidth="1"/>
    <col min="7674" max="7674" width="20.7109375" style="146" customWidth="1"/>
    <col min="7675" max="7675" width="18.85546875" style="146" customWidth="1"/>
    <col min="7676" max="7676" width="14.85546875" style="146" customWidth="1"/>
    <col min="7677" max="7677" width="13" style="146" customWidth="1"/>
    <col min="7678" max="7678" width="21.5703125" style="146" customWidth="1"/>
    <col min="7679" max="7679" width="16.85546875" style="146" bestFit="1" customWidth="1"/>
    <col min="7680" max="7920" width="9.140625" style="146"/>
    <col min="7921" max="7921" width="4.85546875" style="146" customWidth="1"/>
    <col min="7922" max="7922" width="49.7109375" style="146" customWidth="1"/>
    <col min="7923" max="7923" width="9.28515625" style="146" customWidth="1"/>
    <col min="7924" max="7924" width="14.85546875" style="146" customWidth="1"/>
    <col min="7925" max="7925" width="12.28515625" style="146" customWidth="1"/>
    <col min="7926" max="7926" width="18" style="146" customWidth="1"/>
    <col min="7927" max="7927" width="17.5703125" style="146" customWidth="1"/>
    <col min="7928" max="7928" width="21.7109375" style="146" customWidth="1"/>
    <col min="7929" max="7929" width="19" style="146" customWidth="1"/>
    <col min="7930" max="7930" width="20.7109375" style="146" customWidth="1"/>
    <col min="7931" max="7931" width="18.85546875" style="146" customWidth="1"/>
    <col min="7932" max="7932" width="14.85546875" style="146" customWidth="1"/>
    <col min="7933" max="7933" width="13" style="146" customWidth="1"/>
    <col min="7934" max="7934" width="21.5703125" style="146" customWidth="1"/>
    <col min="7935" max="7935" width="16.85546875" style="146" bestFit="1" customWidth="1"/>
    <col min="7936" max="8176" width="9.140625" style="146"/>
    <col min="8177" max="8177" width="4.85546875" style="146" customWidth="1"/>
    <col min="8178" max="8178" width="49.7109375" style="146" customWidth="1"/>
    <col min="8179" max="8179" width="9.28515625" style="146" customWidth="1"/>
    <col min="8180" max="8180" width="14.85546875" style="146" customWidth="1"/>
    <col min="8181" max="8181" width="12.28515625" style="146" customWidth="1"/>
    <col min="8182" max="8182" width="18" style="146" customWidth="1"/>
    <col min="8183" max="8183" width="17.5703125" style="146" customWidth="1"/>
    <col min="8184" max="8184" width="21.7109375" style="146" customWidth="1"/>
    <col min="8185" max="8185" width="19" style="146" customWidth="1"/>
    <col min="8186" max="8186" width="20.7109375" style="146" customWidth="1"/>
    <col min="8187" max="8187" width="18.85546875" style="146" customWidth="1"/>
    <col min="8188" max="8188" width="14.85546875" style="146" customWidth="1"/>
    <col min="8189" max="8189" width="13" style="146" customWidth="1"/>
    <col min="8190" max="8190" width="21.5703125" style="146" customWidth="1"/>
    <col min="8191" max="8191" width="16.85546875" style="146" bestFit="1" customWidth="1"/>
    <col min="8192" max="8432" width="9.140625" style="146"/>
    <col min="8433" max="8433" width="4.85546875" style="146" customWidth="1"/>
    <col min="8434" max="8434" width="49.7109375" style="146" customWidth="1"/>
    <col min="8435" max="8435" width="9.28515625" style="146" customWidth="1"/>
    <col min="8436" max="8436" width="14.85546875" style="146" customWidth="1"/>
    <col min="8437" max="8437" width="12.28515625" style="146" customWidth="1"/>
    <col min="8438" max="8438" width="18" style="146" customWidth="1"/>
    <col min="8439" max="8439" width="17.5703125" style="146" customWidth="1"/>
    <col min="8440" max="8440" width="21.7109375" style="146" customWidth="1"/>
    <col min="8441" max="8441" width="19" style="146" customWidth="1"/>
    <col min="8442" max="8442" width="20.7109375" style="146" customWidth="1"/>
    <col min="8443" max="8443" width="18.85546875" style="146" customWidth="1"/>
    <col min="8444" max="8444" width="14.85546875" style="146" customWidth="1"/>
    <col min="8445" max="8445" width="13" style="146" customWidth="1"/>
    <col min="8446" max="8446" width="21.5703125" style="146" customWidth="1"/>
    <col min="8447" max="8447" width="16.85546875" style="146" bestFit="1" customWidth="1"/>
    <col min="8448" max="8688" width="9.140625" style="146"/>
    <col min="8689" max="8689" width="4.85546875" style="146" customWidth="1"/>
    <col min="8690" max="8690" width="49.7109375" style="146" customWidth="1"/>
    <col min="8691" max="8691" width="9.28515625" style="146" customWidth="1"/>
    <col min="8692" max="8692" width="14.85546875" style="146" customWidth="1"/>
    <col min="8693" max="8693" width="12.28515625" style="146" customWidth="1"/>
    <col min="8694" max="8694" width="18" style="146" customWidth="1"/>
    <col min="8695" max="8695" width="17.5703125" style="146" customWidth="1"/>
    <col min="8696" max="8696" width="21.7109375" style="146" customWidth="1"/>
    <col min="8697" max="8697" width="19" style="146" customWidth="1"/>
    <col min="8698" max="8698" width="20.7109375" style="146" customWidth="1"/>
    <col min="8699" max="8699" width="18.85546875" style="146" customWidth="1"/>
    <col min="8700" max="8700" width="14.85546875" style="146" customWidth="1"/>
    <col min="8701" max="8701" width="13" style="146" customWidth="1"/>
    <col min="8702" max="8702" width="21.5703125" style="146" customWidth="1"/>
    <col min="8703" max="8703" width="16.85546875" style="146" bestFit="1" customWidth="1"/>
    <col min="8704" max="8944" width="9.140625" style="146"/>
    <col min="8945" max="8945" width="4.85546875" style="146" customWidth="1"/>
    <col min="8946" max="8946" width="49.7109375" style="146" customWidth="1"/>
    <col min="8947" max="8947" width="9.28515625" style="146" customWidth="1"/>
    <col min="8948" max="8948" width="14.85546875" style="146" customWidth="1"/>
    <col min="8949" max="8949" width="12.28515625" style="146" customWidth="1"/>
    <col min="8950" max="8950" width="18" style="146" customWidth="1"/>
    <col min="8951" max="8951" width="17.5703125" style="146" customWidth="1"/>
    <col min="8952" max="8952" width="21.7109375" style="146" customWidth="1"/>
    <col min="8953" max="8953" width="19" style="146" customWidth="1"/>
    <col min="8954" max="8954" width="20.7109375" style="146" customWidth="1"/>
    <col min="8955" max="8955" width="18.85546875" style="146" customWidth="1"/>
    <col min="8956" max="8956" width="14.85546875" style="146" customWidth="1"/>
    <col min="8957" max="8957" width="13" style="146" customWidth="1"/>
    <col min="8958" max="8958" width="21.5703125" style="146" customWidth="1"/>
    <col min="8959" max="8959" width="16.85546875" style="146" bestFit="1" customWidth="1"/>
    <col min="8960" max="9200" width="9.140625" style="146"/>
    <col min="9201" max="9201" width="4.85546875" style="146" customWidth="1"/>
    <col min="9202" max="9202" width="49.7109375" style="146" customWidth="1"/>
    <col min="9203" max="9203" width="9.28515625" style="146" customWidth="1"/>
    <col min="9204" max="9204" width="14.85546875" style="146" customWidth="1"/>
    <col min="9205" max="9205" width="12.28515625" style="146" customWidth="1"/>
    <col min="9206" max="9206" width="18" style="146" customWidth="1"/>
    <col min="9207" max="9207" width="17.5703125" style="146" customWidth="1"/>
    <col min="9208" max="9208" width="21.7109375" style="146" customWidth="1"/>
    <col min="9209" max="9209" width="19" style="146" customWidth="1"/>
    <col min="9210" max="9210" width="20.7109375" style="146" customWidth="1"/>
    <col min="9211" max="9211" width="18.85546875" style="146" customWidth="1"/>
    <col min="9212" max="9212" width="14.85546875" style="146" customWidth="1"/>
    <col min="9213" max="9213" width="13" style="146" customWidth="1"/>
    <col min="9214" max="9214" width="21.5703125" style="146" customWidth="1"/>
    <col min="9215" max="9215" width="16.85546875" style="146" bestFit="1" customWidth="1"/>
    <col min="9216" max="9456" width="9.140625" style="146"/>
    <col min="9457" max="9457" width="4.85546875" style="146" customWidth="1"/>
    <col min="9458" max="9458" width="49.7109375" style="146" customWidth="1"/>
    <col min="9459" max="9459" width="9.28515625" style="146" customWidth="1"/>
    <col min="9460" max="9460" width="14.85546875" style="146" customWidth="1"/>
    <col min="9461" max="9461" width="12.28515625" style="146" customWidth="1"/>
    <col min="9462" max="9462" width="18" style="146" customWidth="1"/>
    <col min="9463" max="9463" width="17.5703125" style="146" customWidth="1"/>
    <col min="9464" max="9464" width="21.7109375" style="146" customWidth="1"/>
    <col min="9465" max="9465" width="19" style="146" customWidth="1"/>
    <col min="9466" max="9466" width="20.7109375" style="146" customWidth="1"/>
    <col min="9467" max="9467" width="18.85546875" style="146" customWidth="1"/>
    <col min="9468" max="9468" width="14.85546875" style="146" customWidth="1"/>
    <col min="9469" max="9469" width="13" style="146" customWidth="1"/>
    <col min="9470" max="9470" width="21.5703125" style="146" customWidth="1"/>
    <col min="9471" max="9471" width="16.85546875" style="146" bestFit="1" customWidth="1"/>
    <col min="9472" max="9712" width="9.140625" style="146"/>
    <col min="9713" max="9713" width="4.85546875" style="146" customWidth="1"/>
    <col min="9714" max="9714" width="49.7109375" style="146" customWidth="1"/>
    <col min="9715" max="9715" width="9.28515625" style="146" customWidth="1"/>
    <col min="9716" max="9716" width="14.85546875" style="146" customWidth="1"/>
    <col min="9717" max="9717" width="12.28515625" style="146" customWidth="1"/>
    <col min="9718" max="9718" width="18" style="146" customWidth="1"/>
    <col min="9719" max="9719" width="17.5703125" style="146" customWidth="1"/>
    <col min="9720" max="9720" width="21.7109375" style="146" customWidth="1"/>
    <col min="9721" max="9721" width="19" style="146" customWidth="1"/>
    <col min="9722" max="9722" width="20.7109375" style="146" customWidth="1"/>
    <col min="9723" max="9723" width="18.85546875" style="146" customWidth="1"/>
    <col min="9724" max="9724" width="14.85546875" style="146" customWidth="1"/>
    <col min="9725" max="9725" width="13" style="146" customWidth="1"/>
    <col min="9726" max="9726" width="21.5703125" style="146" customWidth="1"/>
    <col min="9727" max="9727" width="16.85546875" style="146" bestFit="1" customWidth="1"/>
    <col min="9728" max="9968" width="9.140625" style="146"/>
    <col min="9969" max="9969" width="4.85546875" style="146" customWidth="1"/>
    <col min="9970" max="9970" width="49.7109375" style="146" customWidth="1"/>
    <col min="9971" max="9971" width="9.28515625" style="146" customWidth="1"/>
    <col min="9972" max="9972" width="14.85546875" style="146" customWidth="1"/>
    <col min="9973" max="9973" width="12.28515625" style="146" customWidth="1"/>
    <col min="9974" max="9974" width="18" style="146" customWidth="1"/>
    <col min="9975" max="9975" width="17.5703125" style="146" customWidth="1"/>
    <col min="9976" max="9976" width="21.7109375" style="146" customWidth="1"/>
    <col min="9977" max="9977" width="19" style="146" customWidth="1"/>
    <col min="9978" max="9978" width="20.7109375" style="146" customWidth="1"/>
    <col min="9979" max="9979" width="18.85546875" style="146" customWidth="1"/>
    <col min="9980" max="9980" width="14.85546875" style="146" customWidth="1"/>
    <col min="9981" max="9981" width="13" style="146" customWidth="1"/>
    <col min="9982" max="9982" width="21.5703125" style="146" customWidth="1"/>
    <col min="9983" max="9983" width="16.85546875" style="146" bestFit="1" customWidth="1"/>
    <col min="9984" max="10224" width="9.140625" style="146"/>
    <col min="10225" max="10225" width="4.85546875" style="146" customWidth="1"/>
    <col min="10226" max="10226" width="49.7109375" style="146" customWidth="1"/>
    <col min="10227" max="10227" width="9.28515625" style="146" customWidth="1"/>
    <col min="10228" max="10228" width="14.85546875" style="146" customWidth="1"/>
    <col min="10229" max="10229" width="12.28515625" style="146" customWidth="1"/>
    <col min="10230" max="10230" width="18" style="146" customWidth="1"/>
    <col min="10231" max="10231" width="17.5703125" style="146" customWidth="1"/>
    <col min="10232" max="10232" width="21.7109375" style="146" customWidth="1"/>
    <col min="10233" max="10233" width="19" style="146" customWidth="1"/>
    <col min="10234" max="10234" width="20.7109375" style="146" customWidth="1"/>
    <col min="10235" max="10235" width="18.85546875" style="146" customWidth="1"/>
    <col min="10236" max="10236" width="14.85546875" style="146" customWidth="1"/>
    <col min="10237" max="10237" width="13" style="146" customWidth="1"/>
    <col min="10238" max="10238" width="21.5703125" style="146" customWidth="1"/>
    <col min="10239" max="10239" width="16.85546875" style="146" bestFit="1" customWidth="1"/>
    <col min="10240" max="10480" width="9.140625" style="146"/>
    <col min="10481" max="10481" width="4.85546875" style="146" customWidth="1"/>
    <col min="10482" max="10482" width="49.7109375" style="146" customWidth="1"/>
    <col min="10483" max="10483" width="9.28515625" style="146" customWidth="1"/>
    <col min="10484" max="10484" width="14.85546875" style="146" customWidth="1"/>
    <col min="10485" max="10485" width="12.28515625" style="146" customWidth="1"/>
    <col min="10486" max="10486" width="18" style="146" customWidth="1"/>
    <col min="10487" max="10487" width="17.5703125" style="146" customWidth="1"/>
    <col min="10488" max="10488" width="21.7109375" style="146" customWidth="1"/>
    <col min="10489" max="10489" width="19" style="146" customWidth="1"/>
    <col min="10490" max="10490" width="20.7109375" style="146" customWidth="1"/>
    <col min="10491" max="10491" width="18.85546875" style="146" customWidth="1"/>
    <col min="10492" max="10492" width="14.85546875" style="146" customWidth="1"/>
    <col min="10493" max="10493" width="13" style="146" customWidth="1"/>
    <col min="10494" max="10494" width="21.5703125" style="146" customWidth="1"/>
    <col min="10495" max="10495" width="16.85546875" style="146" bestFit="1" customWidth="1"/>
    <col min="10496" max="10736" width="9.140625" style="146"/>
    <col min="10737" max="10737" width="4.85546875" style="146" customWidth="1"/>
    <col min="10738" max="10738" width="49.7109375" style="146" customWidth="1"/>
    <col min="10739" max="10739" width="9.28515625" style="146" customWidth="1"/>
    <col min="10740" max="10740" width="14.85546875" style="146" customWidth="1"/>
    <col min="10741" max="10741" width="12.28515625" style="146" customWidth="1"/>
    <col min="10742" max="10742" width="18" style="146" customWidth="1"/>
    <col min="10743" max="10743" width="17.5703125" style="146" customWidth="1"/>
    <col min="10744" max="10744" width="21.7109375" style="146" customWidth="1"/>
    <col min="10745" max="10745" width="19" style="146" customWidth="1"/>
    <col min="10746" max="10746" width="20.7109375" style="146" customWidth="1"/>
    <col min="10747" max="10747" width="18.85546875" style="146" customWidth="1"/>
    <col min="10748" max="10748" width="14.85546875" style="146" customWidth="1"/>
    <col min="10749" max="10749" width="13" style="146" customWidth="1"/>
    <col min="10750" max="10750" width="21.5703125" style="146" customWidth="1"/>
    <col min="10751" max="10751" width="16.85546875" style="146" bestFit="1" customWidth="1"/>
    <col min="10752" max="10992" width="9.140625" style="146"/>
    <col min="10993" max="10993" width="4.85546875" style="146" customWidth="1"/>
    <col min="10994" max="10994" width="49.7109375" style="146" customWidth="1"/>
    <col min="10995" max="10995" width="9.28515625" style="146" customWidth="1"/>
    <col min="10996" max="10996" width="14.85546875" style="146" customWidth="1"/>
    <col min="10997" max="10997" width="12.28515625" style="146" customWidth="1"/>
    <col min="10998" max="10998" width="18" style="146" customWidth="1"/>
    <col min="10999" max="10999" width="17.5703125" style="146" customWidth="1"/>
    <col min="11000" max="11000" width="21.7109375" style="146" customWidth="1"/>
    <col min="11001" max="11001" width="19" style="146" customWidth="1"/>
    <col min="11002" max="11002" width="20.7109375" style="146" customWidth="1"/>
    <col min="11003" max="11003" width="18.85546875" style="146" customWidth="1"/>
    <col min="11004" max="11004" width="14.85546875" style="146" customWidth="1"/>
    <col min="11005" max="11005" width="13" style="146" customWidth="1"/>
    <col min="11006" max="11006" width="21.5703125" style="146" customWidth="1"/>
    <col min="11007" max="11007" width="16.85546875" style="146" bestFit="1" customWidth="1"/>
    <col min="11008" max="11248" width="9.140625" style="146"/>
    <col min="11249" max="11249" width="4.85546875" style="146" customWidth="1"/>
    <col min="11250" max="11250" width="49.7109375" style="146" customWidth="1"/>
    <col min="11251" max="11251" width="9.28515625" style="146" customWidth="1"/>
    <col min="11252" max="11252" width="14.85546875" style="146" customWidth="1"/>
    <col min="11253" max="11253" width="12.28515625" style="146" customWidth="1"/>
    <col min="11254" max="11254" width="18" style="146" customWidth="1"/>
    <col min="11255" max="11255" width="17.5703125" style="146" customWidth="1"/>
    <col min="11256" max="11256" width="21.7109375" style="146" customWidth="1"/>
    <col min="11257" max="11257" width="19" style="146" customWidth="1"/>
    <col min="11258" max="11258" width="20.7109375" style="146" customWidth="1"/>
    <col min="11259" max="11259" width="18.85546875" style="146" customWidth="1"/>
    <col min="11260" max="11260" width="14.85546875" style="146" customWidth="1"/>
    <col min="11261" max="11261" width="13" style="146" customWidth="1"/>
    <col min="11262" max="11262" width="21.5703125" style="146" customWidth="1"/>
    <col min="11263" max="11263" width="16.85546875" style="146" bestFit="1" customWidth="1"/>
    <col min="11264" max="11504" width="9.140625" style="146"/>
    <col min="11505" max="11505" width="4.85546875" style="146" customWidth="1"/>
    <col min="11506" max="11506" width="49.7109375" style="146" customWidth="1"/>
    <col min="11507" max="11507" width="9.28515625" style="146" customWidth="1"/>
    <col min="11508" max="11508" width="14.85546875" style="146" customWidth="1"/>
    <col min="11509" max="11509" width="12.28515625" style="146" customWidth="1"/>
    <col min="11510" max="11510" width="18" style="146" customWidth="1"/>
    <col min="11511" max="11511" width="17.5703125" style="146" customWidth="1"/>
    <col min="11512" max="11512" width="21.7109375" style="146" customWidth="1"/>
    <col min="11513" max="11513" width="19" style="146" customWidth="1"/>
    <col min="11514" max="11514" width="20.7109375" style="146" customWidth="1"/>
    <col min="11515" max="11515" width="18.85546875" style="146" customWidth="1"/>
    <col min="11516" max="11516" width="14.85546875" style="146" customWidth="1"/>
    <col min="11517" max="11517" width="13" style="146" customWidth="1"/>
    <col min="11518" max="11518" width="21.5703125" style="146" customWidth="1"/>
    <col min="11519" max="11519" width="16.85546875" style="146" bestFit="1" customWidth="1"/>
    <col min="11520" max="11760" width="9.140625" style="146"/>
    <col min="11761" max="11761" width="4.85546875" style="146" customWidth="1"/>
    <col min="11762" max="11762" width="49.7109375" style="146" customWidth="1"/>
    <col min="11763" max="11763" width="9.28515625" style="146" customWidth="1"/>
    <col min="11764" max="11764" width="14.85546875" style="146" customWidth="1"/>
    <col min="11765" max="11765" width="12.28515625" style="146" customWidth="1"/>
    <col min="11766" max="11766" width="18" style="146" customWidth="1"/>
    <col min="11767" max="11767" width="17.5703125" style="146" customWidth="1"/>
    <col min="11768" max="11768" width="21.7109375" style="146" customWidth="1"/>
    <col min="11769" max="11769" width="19" style="146" customWidth="1"/>
    <col min="11770" max="11770" width="20.7109375" style="146" customWidth="1"/>
    <col min="11771" max="11771" width="18.85546875" style="146" customWidth="1"/>
    <col min="11772" max="11772" width="14.85546875" style="146" customWidth="1"/>
    <col min="11773" max="11773" width="13" style="146" customWidth="1"/>
    <col min="11774" max="11774" width="21.5703125" style="146" customWidth="1"/>
    <col min="11775" max="11775" width="16.85546875" style="146" bestFit="1" customWidth="1"/>
    <col min="11776" max="12016" width="9.140625" style="146"/>
    <col min="12017" max="12017" width="4.85546875" style="146" customWidth="1"/>
    <col min="12018" max="12018" width="49.7109375" style="146" customWidth="1"/>
    <col min="12019" max="12019" width="9.28515625" style="146" customWidth="1"/>
    <col min="12020" max="12020" width="14.85546875" style="146" customWidth="1"/>
    <col min="12021" max="12021" width="12.28515625" style="146" customWidth="1"/>
    <col min="12022" max="12022" width="18" style="146" customWidth="1"/>
    <col min="12023" max="12023" width="17.5703125" style="146" customWidth="1"/>
    <col min="12024" max="12024" width="21.7109375" style="146" customWidth="1"/>
    <col min="12025" max="12025" width="19" style="146" customWidth="1"/>
    <col min="12026" max="12026" width="20.7109375" style="146" customWidth="1"/>
    <col min="12027" max="12027" width="18.85546875" style="146" customWidth="1"/>
    <col min="12028" max="12028" width="14.85546875" style="146" customWidth="1"/>
    <col min="12029" max="12029" width="13" style="146" customWidth="1"/>
    <col min="12030" max="12030" width="21.5703125" style="146" customWidth="1"/>
    <col min="12031" max="12031" width="16.85546875" style="146" bestFit="1" customWidth="1"/>
    <col min="12032" max="12272" width="9.140625" style="146"/>
    <col min="12273" max="12273" width="4.85546875" style="146" customWidth="1"/>
    <col min="12274" max="12274" width="49.7109375" style="146" customWidth="1"/>
    <col min="12275" max="12275" width="9.28515625" style="146" customWidth="1"/>
    <col min="12276" max="12276" width="14.85546875" style="146" customWidth="1"/>
    <col min="12277" max="12277" width="12.28515625" style="146" customWidth="1"/>
    <col min="12278" max="12278" width="18" style="146" customWidth="1"/>
    <col min="12279" max="12279" width="17.5703125" style="146" customWidth="1"/>
    <col min="12280" max="12280" width="21.7109375" style="146" customWidth="1"/>
    <col min="12281" max="12281" width="19" style="146" customWidth="1"/>
    <col min="12282" max="12282" width="20.7109375" style="146" customWidth="1"/>
    <col min="12283" max="12283" width="18.85546875" style="146" customWidth="1"/>
    <col min="12284" max="12284" width="14.85546875" style="146" customWidth="1"/>
    <col min="12285" max="12285" width="13" style="146" customWidth="1"/>
    <col min="12286" max="12286" width="21.5703125" style="146" customWidth="1"/>
    <col min="12287" max="12287" width="16.85546875" style="146" bestFit="1" customWidth="1"/>
    <col min="12288" max="12528" width="9.140625" style="146"/>
    <col min="12529" max="12529" width="4.85546875" style="146" customWidth="1"/>
    <col min="12530" max="12530" width="49.7109375" style="146" customWidth="1"/>
    <col min="12531" max="12531" width="9.28515625" style="146" customWidth="1"/>
    <col min="12532" max="12532" width="14.85546875" style="146" customWidth="1"/>
    <col min="12533" max="12533" width="12.28515625" style="146" customWidth="1"/>
    <col min="12534" max="12534" width="18" style="146" customWidth="1"/>
    <col min="12535" max="12535" width="17.5703125" style="146" customWidth="1"/>
    <col min="12536" max="12536" width="21.7109375" style="146" customWidth="1"/>
    <col min="12537" max="12537" width="19" style="146" customWidth="1"/>
    <col min="12538" max="12538" width="20.7109375" style="146" customWidth="1"/>
    <col min="12539" max="12539" width="18.85546875" style="146" customWidth="1"/>
    <col min="12540" max="12540" width="14.85546875" style="146" customWidth="1"/>
    <col min="12541" max="12541" width="13" style="146" customWidth="1"/>
    <col min="12542" max="12542" width="21.5703125" style="146" customWidth="1"/>
    <col min="12543" max="12543" width="16.85546875" style="146" bestFit="1" customWidth="1"/>
    <col min="12544" max="12784" width="9.140625" style="146"/>
    <col min="12785" max="12785" width="4.85546875" style="146" customWidth="1"/>
    <col min="12786" max="12786" width="49.7109375" style="146" customWidth="1"/>
    <col min="12787" max="12787" width="9.28515625" style="146" customWidth="1"/>
    <col min="12788" max="12788" width="14.85546875" style="146" customWidth="1"/>
    <col min="12789" max="12789" width="12.28515625" style="146" customWidth="1"/>
    <col min="12790" max="12790" width="18" style="146" customWidth="1"/>
    <col min="12791" max="12791" width="17.5703125" style="146" customWidth="1"/>
    <col min="12792" max="12792" width="21.7109375" style="146" customWidth="1"/>
    <col min="12793" max="12793" width="19" style="146" customWidth="1"/>
    <col min="12794" max="12794" width="20.7109375" style="146" customWidth="1"/>
    <col min="12795" max="12795" width="18.85546875" style="146" customWidth="1"/>
    <col min="12796" max="12796" width="14.85546875" style="146" customWidth="1"/>
    <col min="12797" max="12797" width="13" style="146" customWidth="1"/>
    <col min="12798" max="12798" width="21.5703125" style="146" customWidth="1"/>
    <col min="12799" max="12799" width="16.85546875" style="146" bestFit="1" customWidth="1"/>
    <col min="12800" max="13040" width="9.140625" style="146"/>
    <col min="13041" max="13041" width="4.85546875" style="146" customWidth="1"/>
    <col min="13042" max="13042" width="49.7109375" style="146" customWidth="1"/>
    <col min="13043" max="13043" width="9.28515625" style="146" customWidth="1"/>
    <col min="13044" max="13044" width="14.85546875" style="146" customWidth="1"/>
    <col min="13045" max="13045" width="12.28515625" style="146" customWidth="1"/>
    <col min="13046" max="13046" width="18" style="146" customWidth="1"/>
    <col min="13047" max="13047" width="17.5703125" style="146" customWidth="1"/>
    <col min="13048" max="13048" width="21.7109375" style="146" customWidth="1"/>
    <col min="13049" max="13049" width="19" style="146" customWidth="1"/>
    <col min="13050" max="13050" width="20.7109375" style="146" customWidth="1"/>
    <col min="13051" max="13051" width="18.85546875" style="146" customWidth="1"/>
    <col min="13052" max="13052" width="14.85546875" style="146" customWidth="1"/>
    <col min="13053" max="13053" width="13" style="146" customWidth="1"/>
    <col min="13054" max="13054" width="21.5703125" style="146" customWidth="1"/>
    <col min="13055" max="13055" width="16.85546875" style="146" bestFit="1" customWidth="1"/>
    <col min="13056" max="13296" width="9.140625" style="146"/>
    <col min="13297" max="13297" width="4.85546875" style="146" customWidth="1"/>
    <col min="13298" max="13298" width="49.7109375" style="146" customWidth="1"/>
    <col min="13299" max="13299" width="9.28515625" style="146" customWidth="1"/>
    <col min="13300" max="13300" width="14.85546875" style="146" customWidth="1"/>
    <col min="13301" max="13301" width="12.28515625" style="146" customWidth="1"/>
    <col min="13302" max="13302" width="18" style="146" customWidth="1"/>
    <col min="13303" max="13303" width="17.5703125" style="146" customWidth="1"/>
    <col min="13304" max="13304" width="21.7109375" style="146" customWidth="1"/>
    <col min="13305" max="13305" width="19" style="146" customWidth="1"/>
    <col min="13306" max="13306" width="20.7109375" style="146" customWidth="1"/>
    <col min="13307" max="13307" width="18.85546875" style="146" customWidth="1"/>
    <col min="13308" max="13308" width="14.85546875" style="146" customWidth="1"/>
    <col min="13309" max="13309" width="13" style="146" customWidth="1"/>
    <col min="13310" max="13310" width="21.5703125" style="146" customWidth="1"/>
    <col min="13311" max="13311" width="16.85546875" style="146" bestFit="1" customWidth="1"/>
    <col min="13312" max="13552" width="9.140625" style="146"/>
    <col min="13553" max="13553" width="4.85546875" style="146" customWidth="1"/>
    <col min="13554" max="13554" width="49.7109375" style="146" customWidth="1"/>
    <col min="13555" max="13555" width="9.28515625" style="146" customWidth="1"/>
    <col min="13556" max="13556" width="14.85546875" style="146" customWidth="1"/>
    <col min="13557" max="13557" width="12.28515625" style="146" customWidth="1"/>
    <col min="13558" max="13558" width="18" style="146" customWidth="1"/>
    <col min="13559" max="13559" width="17.5703125" style="146" customWidth="1"/>
    <col min="13560" max="13560" width="21.7109375" style="146" customWidth="1"/>
    <col min="13561" max="13561" width="19" style="146" customWidth="1"/>
    <col min="13562" max="13562" width="20.7109375" style="146" customWidth="1"/>
    <col min="13563" max="13563" width="18.85546875" style="146" customWidth="1"/>
    <col min="13564" max="13564" width="14.85546875" style="146" customWidth="1"/>
    <col min="13565" max="13565" width="13" style="146" customWidth="1"/>
    <col min="13566" max="13566" width="21.5703125" style="146" customWidth="1"/>
    <col min="13567" max="13567" width="16.85546875" style="146" bestFit="1" customWidth="1"/>
    <col min="13568" max="13808" width="9.140625" style="146"/>
    <col min="13809" max="13809" width="4.85546875" style="146" customWidth="1"/>
    <col min="13810" max="13810" width="49.7109375" style="146" customWidth="1"/>
    <col min="13811" max="13811" width="9.28515625" style="146" customWidth="1"/>
    <col min="13812" max="13812" width="14.85546875" style="146" customWidth="1"/>
    <col min="13813" max="13813" width="12.28515625" style="146" customWidth="1"/>
    <col min="13814" max="13814" width="18" style="146" customWidth="1"/>
    <col min="13815" max="13815" width="17.5703125" style="146" customWidth="1"/>
    <col min="13816" max="13816" width="21.7109375" style="146" customWidth="1"/>
    <col min="13817" max="13817" width="19" style="146" customWidth="1"/>
    <col min="13818" max="13818" width="20.7109375" style="146" customWidth="1"/>
    <col min="13819" max="13819" width="18.85546875" style="146" customWidth="1"/>
    <col min="13820" max="13820" width="14.85546875" style="146" customWidth="1"/>
    <col min="13821" max="13821" width="13" style="146" customWidth="1"/>
    <col min="13822" max="13822" width="21.5703125" style="146" customWidth="1"/>
    <col min="13823" max="13823" width="16.85546875" style="146" bestFit="1" customWidth="1"/>
    <col min="13824" max="14064" width="9.140625" style="146"/>
    <col min="14065" max="14065" width="4.85546875" style="146" customWidth="1"/>
    <col min="14066" max="14066" width="49.7109375" style="146" customWidth="1"/>
    <col min="14067" max="14067" width="9.28515625" style="146" customWidth="1"/>
    <col min="14068" max="14068" width="14.85546875" style="146" customWidth="1"/>
    <col min="14069" max="14069" width="12.28515625" style="146" customWidth="1"/>
    <col min="14070" max="14070" width="18" style="146" customWidth="1"/>
    <col min="14071" max="14071" width="17.5703125" style="146" customWidth="1"/>
    <col min="14072" max="14072" width="21.7109375" style="146" customWidth="1"/>
    <col min="14073" max="14073" width="19" style="146" customWidth="1"/>
    <col min="14074" max="14074" width="20.7109375" style="146" customWidth="1"/>
    <col min="14075" max="14075" width="18.85546875" style="146" customWidth="1"/>
    <col min="14076" max="14076" width="14.85546875" style="146" customWidth="1"/>
    <col min="14077" max="14077" width="13" style="146" customWidth="1"/>
    <col min="14078" max="14078" width="21.5703125" style="146" customWidth="1"/>
    <col min="14079" max="14079" width="16.85546875" style="146" bestFit="1" customWidth="1"/>
    <col min="14080" max="14320" width="9.140625" style="146"/>
    <col min="14321" max="14321" width="4.85546875" style="146" customWidth="1"/>
    <col min="14322" max="14322" width="49.7109375" style="146" customWidth="1"/>
    <col min="14323" max="14323" width="9.28515625" style="146" customWidth="1"/>
    <col min="14324" max="14324" width="14.85546875" style="146" customWidth="1"/>
    <col min="14325" max="14325" width="12.28515625" style="146" customWidth="1"/>
    <col min="14326" max="14326" width="18" style="146" customWidth="1"/>
    <col min="14327" max="14327" width="17.5703125" style="146" customWidth="1"/>
    <col min="14328" max="14328" width="21.7109375" style="146" customWidth="1"/>
    <col min="14329" max="14329" width="19" style="146" customWidth="1"/>
    <col min="14330" max="14330" width="20.7109375" style="146" customWidth="1"/>
    <col min="14331" max="14331" width="18.85546875" style="146" customWidth="1"/>
    <col min="14332" max="14332" width="14.85546875" style="146" customWidth="1"/>
    <col min="14333" max="14333" width="13" style="146" customWidth="1"/>
    <col min="14334" max="14334" width="21.5703125" style="146" customWidth="1"/>
    <col min="14335" max="14335" width="16.85546875" style="146" bestFit="1" customWidth="1"/>
    <col min="14336" max="14576" width="9.140625" style="146"/>
    <col min="14577" max="14577" width="4.85546875" style="146" customWidth="1"/>
    <col min="14578" max="14578" width="49.7109375" style="146" customWidth="1"/>
    <col min="14579" max="14579" width="9.28515625" style="146" customWidth="1"/>
    <col min="14580" max="14580" width="14.85546875" style="146" customWidth="1"/>
    <col min="14581" max="14581" width="12.28515625" style="146" customWidth="1"/>
    <col min="14582" max="14582" width="18" style="146" customWidth="1"/>
    <col min="14583" max="14583" width="17.5703125" style="146" customWidth="1"/>
    <col min="14584" max="14584" width="21.7109375" style="146" customWidth="1"/>
    <col min="14585" max="14585" width="19" style="146" customWidth="1"/>
    <col min="14586" max="14586" width="20.7109375" style="146" customWidth="1"/>
    <col min="14587" max="14587" width="18.85546875" style="146" customWidth="1"/>
    <col min="14588" max="14588" width="14.85546875" style="146" customWidth="1"/>
    <col min="14589" max="14589" width="13" style="146" customWidth="1"/>
    <col min="14590" max="14590" width="21.5703125" style="146" customWidth="1"/>
    <col min="14591" max="14591" width="16.85546875" style="146" bestFit="1" customWidth="1"/>
    <col min="14592" max="14832" width="9.140625" style="146"/>
    <col min="14833" max="14833" width="4.85546875" style="146" customWidth="1"/>
    <col min="14834" max="14834" width="49.7109375" style="146" customWidth="1"/>
    <col min="14835" max="14835" width="9.28515625" style="146" customWidth="1"/>
    <col min="14836" max="14836" width="14.85546875" style="146" customWidth="1"/>
    <col min="14837" max="14837" width="12.28515625" style="146" customWidth="1"/>
    <col min="14838" max="14838" width="18" style="146" customWidth="1"/>
    <col min="14839" max="14839" width="17.5703125" style="146" customWidth="1"/>
    <col min="14840" max="14840" width="21.7109375" style="146" customWidth="1"/>
    <col min="14841" max="14841" width="19" style="146" customWidth="1"/>
    <col min="14842" max="14842" width="20.7109375" style="146" customWidth="1"/>
    <col min="14843" max="14843" width="18.85546875" style="146" customWidth="1"/>
    <col min="14844" max="14844" width="14.85546875" style="146" customWidth="1"/>
    <col min="14845" max="14845" width="13" style="146" customWidth="1"/>
    <col min="14846" max="14846" width="21.5703125" style="146" customWidth="1"/>
    <col min="14847" max="14847" width="16.85546875" style="146" bestFit="1" customWidth="1"/>
    <col min="14848" max="15088" width="9.140625" style="146"/>
    <col min="15089" max="15089" width="4.85546875" style="146" customWidth="1"/>
    <col min="15090" max="15090" width="49.7109375" style="146" customWidth="1"/>
    <col min="15091" max="15091" width="9.28515625" style="146" customWidth="1"/>
    <col min="15092" max="15092" width="14.85546875" style="146" customWidth="1"/>
    <col min="15093" max="15093" width="12.28515625" style="146" customWidth="1"/>
    <col min="15094" max="15094" width="18" style="146" customWidth="1"/>
    <col min="15095" max="15095" width="17.5703125" style="146" customWidth="1"/>
    <col min="15096" max="15096" width="21.7109375" style="146" customWidth="1"/>
    <col min="15097" max="15097" width="19" style="146" customWidth="1"/>
    <col min="15098" max="15098" width="20.7109375" style="146" customWidth="1"/>
    <col min="15099" max="15099" width="18.85546875" style="146" customWidth="1"/>
    <col min="15100" max="15100" width="14.85546875" style="146" customWidth="1"/>
    <col min="15101" max="15101" width="13" style="146" customWidth="1"/>
    <col min="15102" max="15102" width="21.5703125" style="146" customWidth="1"/>
    <col min="15103" max="15103" width="16.85546875" style="146" bestFit="1" customWidth="1"/>
    <col min="15104" max="15344" width="9.140625" style="146"/>
    <col min="15345" max="15345" width="4.85546875" style="146" customWidth="1"/>
    <col min="15346" max="15346" width="49.7109375" style="146" customWidth="1"/>
    <col min="15347" max="15347" width="9.28515625" style="146" customWidth="1"/>
    <col min="15348" max="15348" width="14.85546875" style="146" customWidth="1"/>
    <col min="15349" max="15349" width="12.28515625" style="146" customWidth="1"/>
    <col min="15350" max="15350" width="18" style="146" customWidth="1"/>
    <col min="15351" max="15351" width="17.5703125" style="146" customWidth="1"/>
    <col min="15352" max="15352" width="21.7109375" style="146" customWidth="1"/>
    <col min="15353" max="15353" width="19" style="146" customWidth="1"/>
    <col min="15354" max="15354" width="20.7109375" style="146" customWidth="1"/>
    <col min="15355" max="15355" width="18.85546875" style="146" customWidth="1"/>
    <col min="15356" max="15356" width="14.85546875" style="146" customWidth="1"/>
    <col min="15357" max="15357" width="13" style="146" customWidth="1"/>
    <col min="15358" max="15358" width="21.5703125" style="146" customWidth="1"/>
    <col min="15359" max="15359" width="16.85546875" style="146" bestFit="1" customWidth="1"/>
    <col min="15360" max="15600" width="9.140625" style="146"/>
    <col min="15601" max="15601" width="4.85546875" style="146" customWidth="1"/>
    <col min="15602" max="15602" width="49.7109375" style="146" customWidth="1"/>
    <col min="15603" max="15603" width="9.28515625" style="146" customWidth="1"/>
    <col min="15604" max="15604" width="14.85546875" style="146" customWidth="1"/>
    <col min="15605" max="15605" width="12.28515625" style="146" customWidth="1"/>
    <col min="15606" max="15606" width="18" style="146" customWidth="1"/>
    <col min="15607" max="15607" width="17.5703125" style="146" customWidth="1"/>
    <col min="15608" max="15608" width="21.7109375" style="146" customWidth="1"/>
    <col min="15609" max="15609" width="19" style="146" customWidth="1"/>
    <col min="15610" max="15610" width="20.7109375" style="146" customWidth="1"/>
    <col min="15611" max="15611" width="18.85546875" style="146" customWidth="1"/>
    <col min="15612" max="15612" width="14.85546875" style="146" customWidth="1"/>
    <col min="15613" max="15613" width="13" style="146" customWidth="1"/>
    <col min="15614" max="15614" width="21.5703125" style="146" customWidth="1"/>
    <col min="15615" max="15615" width="16.85546875" style="146" bestFit="1" customWidth="1"/>
    <col min="15616" max="15856" width="9.140625" style="146"/>
    <col min="15857" max="15857" width="4.85546875" style="146" customWidth="1"/>
    <col min="15858" max="15858" width="49.7109375" style="146" customWidth="1"/>
    <col min="15859" max="15859" width="9.28515625" style="146" customWidth="1"/>
    <col min="15860" max="15860" width="14.85546875" style="146" customWidth="1"/>
    <col min="15861" max="15861" width="12.28515625" style="146" customWidth="1"/>
    <col min="15862" max="15862" width="18" style="146" customWidth="1"/>
    <col min="15863" max="15863" width="17.5703125" style="146" customWidth="1"/>
    <col min="15864" max="15864" width="21.7109375" style="146" customWidth="1"/>
    <col min="15865" max="15865" width="19" style="146" customWidth="1"/>
    <col min="15866" max="15866" width="20.7109375" style="146" customWidth="1"/>
    <col min="15867" max="15867" width="18.85546875" style="146" customWidth="1"/>
    <col min="15868" max="15868" width="14.85546875" style="146" customWidth="1"/>
    <col min="15869" max="15869" width="13" style="146" customWidth="1"/>
    <col min="15870" max="15870" width="21.5703125" style="146" customWidth="1"/>
    <col min="15871" max="15871" width="16.85546875" style="146" bestFit="1" customWidth="1"/>
    <col min="15872" max="16112" width="9.140625" style="146"/>
    <col min="16113" max="16113" width="4.85546875" style="146" customWidth="1"/>
    <col min="16114" max="16114" width="49.7109375" style="146" customWidth="1"/>
    <col min="16115" max="16115" width="9.28515625" style="146" customWidth="1"/>
    <col min="16116" max="16116" width="14.85546875" style="146" customWidth="1"/>
    <col min="16117" max="16117" width="12.28515625" style="146" customWidth="1"/>
    <col min="16118" max="16118" width="18" style="146" customWidth="1"/>
    <col min="16119" max="16119" width="17.5703125" style="146" customWidth="1"/>
    <col min="16120" max="16120" width="21.7109375" style="146" customWidth="1"/>
    <col min="16121" max="16121" width="19" style="146" customWidth="1"/>
    <col min="16122" max="16122" width="20.7109375" style="146" customWidth="1"/>
    <col min="16123" max="16123" width="18.85546875" style="146" customWidth="1"/>
    <col min="16124" max="16124" width="14.85546875" style="146" customWidth="1"/>
    <col min="16125" max="16125" width="13" style="146" customWidth="1"/>
    <col min="16126" max="16126" width="21.5703125" style="146" customWidth="1"/>
    <col min="16127" max="16127" width="16.85546875" style="146" bestFit="1" customWidth="1"/>
    <col min="16128" max="16384" width="9.140625" style="146"/>
  </cols>
  <sheetData>
    <row r="1" spans="1:6" s="127" customFormat="1" ht="105.75" customHeight="1" x14ac:dyDescent="0.3">
      <c r="A1" s="199" t="s">
        <v>172</v>
      </c>
      <c r="B1" s="199"/>
      <c r="C1" s="199"/>
      <c r="D1" s="199"/>
      <c r="E1" s="199"/>
      <c r="F1" s="199"/>
    </row>
    <row r="2" spans="1:6" s="127" customFormat="1" ht="45" customHeight="1" x14ac:dyDescent="0.2">
      <c r="A2" s="200" t="s">
        <v>162</v>
      </c>
      <c r="B2" s="200"/>
      <c r="C2" s="200"/>
      <c r="D2" s="200"/>
      <c r="E2" s="200"/>
      <c r="F2" s="200"/>
    </row>
    <row r="3" spans="1:6" s="131" customFormat="1" ht="60.75" customHeight="1" x14ac:dyDescent="0.2">
      <c r="A3" s="128" t="s">
        <v>18</v>
      </c>
      <c r="B3" s="128" t="s">
        <v>163</v>
      </c>
      <c r="C3" s="129" t="s">
        <v>164</v>
      </c>
      <c r="D3" s="130" t="s">
        <v>165</v>
      </c>
      <c r="E3" s="130" t="s">
        <v>166</v>
      </c>
      <c r="F3" s="130" t="s">
        <v>167</v>
      </c>
    </row>
    <row r="4" spans="1:6" s="137" customFormat="1" ht="65.25" customHeight="1" x14ac:dyDescent="0.2">
      <c r="A4" s="132">
        <v>1</v>
      </c>
      <c r="B4" s="133" t="s">
        <v>173</v>
      </c>
      <c r="C4" s="134" t="s">
        <v>168</v>
      </c>
      <c r="D4" s="135">
        <v>12</v>
      </c>
      <c r="E4" s="135">
        <v>200000</v>
      </c>
      <c r="F4" s="136">
        <f>D4*E4</f>
        <v>2400000</v>
      </c>
    </row>
    <row r="5" spans="1:6" s="137" customFormat="1" ht="72.75" customHeight="1" x14ac:dyDescent="0.2">
      <c r="A5" s="132">
        <v>2</v>
      </c>
      <c r="B5" s="154" t="s">
        <v>174</v>
      </c>
      <c r="C5" s="134" t="s">
        <v>168</v>
      </c>
      <c r="D5" s="135">
        <v>10</v>
      </c>
      <c r="E5" s="135">
        <v>200000</v>
      </c>
      <c r="F5" s="136">
        <f>D5*E5</f>
        <v>2000000</v>
      </c>
    </row>
    <row r="6" spans="1:6" s="138" customFormat="1" ht="37.5" customHeight="1" x14ac:dyDescent="0.2">
      <c r="A6" s="132">
        <v>3</v>
      </c>
      <c r="B6" s="133" t="s">
        <v>169</v>
      </c>
      <c r="C6" s="134"/>
      <c r="D6" s="135"/>
      <c r="E6" s="135"/>
      <c r="F6" s="136">
        <v>1159000</v>
      </c>
    </row>
    <row r="7" spans="1:6" s="138" customFormat="1" ht="45.75" customHeight="1" x14ac:dyDescent="0.2">
      <c r="A7" s="201" t="s">
        <v>133</v>
      </c>
      <c r="B7" s="201"/>
      <c r="C7" s="139"/>
      <c r="D7" s="139"/>
      <c r="E7" s="139"/>
      <c r="F7" s="140">
        <f>SUM(F4:F6)</f>
        <v>5559000</v>
      </c>
    </row>
    <row r="8" spans="1:6" s="145" customFormat="1" ht="15.75" x14ac:dyDescent="0.25">
      <c r="A8" s="141"/>
      <c r="B8" s="142"/>
      <c r="C8" s="141"/>
      <c r="D8" s="143"/>
      <c r="E8" s="143"/>
      <c r="F8" s="144"/>
    </row>
    <row r="9" spans="1:6" s="145" customFormat="1" ht="15.75" x14ac:dyDescent="0.25">
      <c r="A9" s="141"/>
      <c r="B9" s="142"/>
      <c r="C9" s="141"/>
      <c r="D9" s="143"/>
      <c r="E9" s="143"/>
      <c r="F9" s="144"/>
    </row>
    <row r="10" spans="1:6" s="145" customFormat="1" ht="15.75" x14ac:dyDescent="0.25">
      <c r="A10" s="141"/>
      <c r="B10" s="142"/>
      <c r="C10" s="141"/>
      <c r="D10" s="143"/>
      <c r="E10" s="143"/>
      <c r="F10" s="144"/>
    </row>
    <row r="11" spans="1:6" s="145" customFormat="1" ht="15.75" x14ac:dyDescent="0.25">
      <c r="A11" s="141"/>
      <c r="B11" s="142"/>
      <c r="C11" s="141"/>
      <c r="D11" s="143"/>
      <c r="E11" s="143"/>
      <c r="F11" s="144"/>
    </row>
    <row r="12" spans="1:6" s="145" customFormat="1" ht="15.75" x14ac:dyDescent="0.25">
      <c r="A12" s="141"/>
      <c r="B12" s="142"/>
      <c r="C12" s="141"/>
      <c r="D12" s="143"/>
      <c r="E12" s="143"/>
      <c r="F12" s="144"/>
    </row>
    <row r="13" spans="1:6" s="145" customFormat="1" ht="15.75" x14ac:dyDescent="0.25">
      <c r="A13" s="141"/>
      <c r="B13" s="142"/>
      <c r="C13" s="141"/>
      <c r="D13" s="143"/>
      <c r="E13" s="143"/>
      <c r="F13" s="144"/>
    </row>
    <row r="14" spans="1:6" s="145" customFormat="1" ht="15.75" x14ac:dyDescent="0.25">
      <c r="A14" s="141"/>
      <c r="B14" s="142"/>
      <c r="C14" s="141"/>
      <c r="D14" s="143"/>
      <c r="E14" s="143"/>
      <c r="F14" s="144"/>
    </row>
    <row r="15" spans="1:6" s="145" customFormat="1" ht="15.75" x14ac:dyDescent="0.25">
      <c r="A15" s="141"/>
      <c r="B15" s="142"/>
      <c r="C15" s="141"/>
      <c r="D15" s="143"/>
      <c r="E15" s="143"/>
      <c r="F15" s="144"/>
    </row>
    <row r="16" spans="1:6" s="145" customFormat="1" ht="15.75" x14ac:dyDescent="0.25">
      <c r="A16" s="141"/>
      <c r="B16" s="142"/>
      <c r="C16" s="141"/>
      <c r="D16" s="143"/>
      <c r="E16" s="143"/>
      <c r="F16" s="144"/>
    </row>
    <row r="17" spans="1:6" s="145" customFormat="1" ht="15.75" x14ac:dyDescent="0.25">
      <c r="A17" s="141"/>
      <c r="B17" s="142"/>
      <c r="C17" s="141"/>
      <c r="D17" s="143"/>
      <c r="E17" s="143"/>
      <c r="F17" s="144"/>
    </row>
    <row r="18" spans="1:6" s="145" customFormat="1" ht="15.75" x14ac:dyDescent="0.25">
      <c r="A18" s="141"/>
      <c r="B18" s="142"/>
      <c r="C18" s="141"/>
      <c r="D18" s="143"/>
      <c r="E18" s="143"/>
      <c r="F18" s="144"/>
    </row>
    <row r="19" spans="1:6" s="145" customFormat="1" ht="15.75" x14ac:dyDescent="0.25">
      <c r="A19" s="141"/>
      <c r="B19" s="142"/>
      <c r="C19" s="141"/>
      <c r="D19" s="143"/>
      <c r="E19" s="143"/>
      <c r="F19" s="144"/>
    </row>
    <row r="20" spans="1:6" s="145" customFormat="1" ht="15.75" x14ac:dyDescent="0.25">
      <c r="A20" s="141"/>
      <c r="B20" s="142"/>
      <c r="C20" s="141"/>
      <c r="D20" s="143"/>
      <c r="E20" s="143"/>
      <c r="F20" s="144"/>
    </row>
    <row r="21" spans="1:6" s="145" customFormat="1" ht="15.75" x14ac:dyDescent="0.25">
      <c r="A21" s="141"/>
      <c r="B21" s="142"/>
      <c r="C21" s="141"/>
      <c r="D21" s="143"/>
      <c r="E21" s="143"/>
      <c r="F21" s="144"/>
    </row>
    <row r="22" spans="1:6" s="145" customFormat="1" ht="15.75" x14ac:dyDescent="0.25">
      <c r="A22" s="147"/>
      <c r="B22" s="148"/>
      <c r="C22" s="147"/>
      <c r="D22" s="149"/>
      <c r="E22" s="149"/>
      <c r="F22" s="150"/>
    </row>
    <row r="23" spans="1:6" ht="15.75" x14ac:dyDescent="0.25">
      <c r="A23" s="147"/>
      <c r="B23" s="148"/>
      <c r="C23" s="147"/>
      <c r="D23" s="149"/>
      <c r="E23" s="149"/>
      <c r="F23" s="150"/>
    </row>
    <row r="24" spans="1:6" ht="15.75" x14ac:dyDescent="0.25">
      <c r="A24" s="147"/>
      <c r="B24" s="148"/>
      <c r="C24" s="147"/>
      <c r="D24" s="149"/>
      <c r="E24" s="149"/>
      <c r="F24" s="150"/>
    </row>
    <row r="25" spans="1:6" ht="15.75" x14ac:dyDescent="0.25">
      <c r="A25" s="147"/>
      <c r="B25" s="148"/>
      <c r="C25" s="147"/>
      <c r="D25" s="149"/>
      <c r="E25" s="149"/>
      <c r="F25" s="150"/>
    </row>
    <row r="26" spans="1:6" ht="15.75" x14ac:dyDescent="0.25">
      <c r="A26" s="147"/>
      <c r="B26" s="148"/>
      <c r="C26" s="147"/>
      <c r="D26" s="149"/>
      <c r="E26" s="149"/>
      <c r="F26" s="150"/>
    </row>
    <row r="27" spans="1:6" ht="15.75" x14ac:dyDescent="0.25">
      <c r="A27" s="147"/>
      <c r="B27" s="148"/>
      <c r="C27" s="147"/>
      <c r="D27" s="149"/>
      <c r="E27" s="149"/>
      <c r="F27" s="150"/>
    </row>
    <row r="28" spans="1:6" ht="15.75" x14ac:dyDescent="0.25">
      <c r="A28" s="147"/>
      <c r="B28" s="148"/>
      <c r="C28" s="147"/>
      <c r="D28" s="149"/>
      <c r="E28" s="149"/>
      <c r="F28" s="150"/>
    </row>
    <row r="29" spans="1:6" ht="15.75" x14ac:dyDescent="0.25">
      <c r="A29" s="147"/>
      <c r="B29" s="148"/>
      <c r="C29" s="147"/>
      <c r="D29" s="149"/>
      <c r="E29" s="149"/>
      <c r="F29" s="150"/>
    </row>
    <row r="30" spans="1:6" ht="15.75" x14ac:dyDescent="0.25">
      <c r="A30" s="147"/>
      <c r="B30" s="148"/>
      <c r="C30" s="147"/>
      <c r="D30" s="149"/>
      <c r="E30" s="149"/>
      <c r="F30" s="150"/>
    </row>
    <row r="31" spans="1:6" ht="15.75" x14ac:dyDescent="0.25">
      <c r="A31" s="147"/>
      <c r="B31" s="148"/>
      <c r="C31" s="147"/>
      <c r="D31" s="149"/>
      <c r="E31" s="149"/>
      <c r="F31" s="150"/>
    </row>
    <row r="32" spans="1:6" ht="15.75" x14ac:dyDescent="0.25">
      <c r="A32" s="147"/>
      <c r="B32" s="148"/>
      <c r="C32" s="147"/>
      <c r="D32" s="149"/>
      <c r="E32" s="149"/>
      <c r="F32" s="150"/>
    </row>
    <row r="33" spans="1:6" ht="15.75" x14ac:dyDescent="0.25">
      <c r="A33" s="147"/>
      <c r="B33" s="148"/>
      <c r="C33" s="147"/>
      <c r="D33" s="149"/>
      <c r="E33" s="149"/>
      <c r="F33" s="150"/>
    </row>
    <row r="34" spans="1:6" ht="15.75" x14ac:dyDescent="0.25">
      <c r="A34" s="147"/>
      <c r="B34" s="148"/>
      <c r="C34" s="147"/>
      <c r="D34" s="149"/>
      <c r="E34" s="149"/>
      <c r="F34" s="150"/>
    </row>
    <row r="35" spans="1:6" ht="15.75" x14ac:dyDescent="0.25">
      <c r="A35" s="147"/>
      <c r="B35" s="148"/>
      <c r="C35" s="147"/>
      <c r="D35" s="149"/>
      <c r="E35" s="149"/>
      <c r="F35" s="150"/>
    </row>
    <row r="36" spans="1:6" ht="15.75" x14ac:dyDescent="0.25">
      <c r="A36" s="147"/>
      <c r="B36" s="148"/>
      <c r="C36" s="147"/>
      <c r="D36" s="149"/>
      <c r="E36" s="149"/>
      <c r="F36" s="150"/>
    </row>
    <row r="37" spans="1:6" ht="15.75" x14ac:dyDescent="0.25">
      <c r="A37" s="147"/>
      <c r="B37" s="148"/>
      <c r="C37" s="147"/>
      <c r="D37" s="149"/>
      <c r="E37" s="149"/>
      <c r="F37" s="150"/>
    </row>
    <row r="38" spans="1:6" ht="15.75" x14ac:dyDescent="0.25">
      <c r="A38" s="147"/>
      <c r="B38" s="148"/>
      <c r="C38" s="147"/>
      <c r="D38" s="149"/>
      <c r="E38" s="149"/>
      <c r="F38" s="150"/>
    </row>
    <row r="39" spans="1:6" ht="15.75" x14ac:dyDescent="0.25">
      <c r="A39" s="147"/>
      <c r="B39" s="148"/>
      <c r="C39" s="147"/>
      <c r="D39" s="149"/>
      <c r="E39" s="149"/>
      <c r="F39" s="150"/>
    </row>
    <row r="40" spans="1:6" ht="15.75" x14ac:dyDescent="0.25">
      <c r="A40" s="147"/>
      <c r="B40" s="148"/>
      <c r="C40" s="147"/>
      <c r="D40" s="149"/>
      <c r="E40" s="149"/>
      <c r="F40" s="150"/>
    </row>
    <row r="41" spans="1:6" ht="15.75" x14ac:dyDescent="0.25">
      <c r="A41" s="147"/>
      <c r="B41" s="148"/>
      <c r="C41" s="147"/>
      <c r="D41" s="149"/>
      <c r="E41" s="149"/>
      <c r="F41" s="150"/>
    </row>
    <row r="42" spans="1:6" ht="15.75" x14ac:dyDescent="0.25">
      <c r="A42" s="147"/>
      <c r="B42" s="148"/>
      <c r="C42" s="147"/>
      <c r="D42" s="149"/>
      <c r="E42" s="149"/>
      <c r="F42" s="150"/>
    </row>
    <row r="43" spans="1:6" ht="15.75" x14ac:dyDescent="0.25">
      <c r="A43" s="147"/>
      <c r="B43" s="148"/>
      <c r="C43" s="147"/>
      <c r="D43" s="149"/>
      <c r="E43" s="149"/>
      <c r="F43" s="150"/>
    </row>
    <row r="44" spans="1:6" ht="15.75" x14ac:dyDescent="0.25">
      <c r="A44" s="147"/>
      <c r="B44" s="148"/>
      <c r="C44" s="147"/>
      <c r="D44" s="149"/>
      <c r="E44" s="149"/>
      <c r="F44" s="150"/>
    </row>
    <row r="45" spans="1:6" ht="15.75" x14ac:dyDescent="0.25">
      <c r="A45" s="147"/>
      <c r="B45" s="148"/>
      <c r="C45" s="147"/>
      <c r="D45" s="149"/>
      <c r="E45" s="149"/>
      <c r="F45" s="150"/>
    </row>
    <row r="46" spans="1:6" ht="15.75" x14ac:dyDescent="0.25">
      <c r="A46" s="147"/>
      <c r="B46" s="148"/>
      <c r="C46" s="147"/>
      <c r="D46" s="149"/>
      <c r="E46" s="149"/>
      <c r="F46" s="150"/>
    </row>
    <row r="47" spans="1:6" ht="15.75" x14ac:dyDescent="0.25">
      <c r="A47" s="147"/>
      <c r="B47" s="148"/>
      <c r="C47" s="147"/>
      <c r="D47" s="149"/>
      <c r="E47" s="149"/>
      <c r="F47" s="150"/>
    </row>
    <row r="48" spans="1:6" ht="15.75" x14ac:dyDescent="0.25">
      <c r="A48" s="147"/>
      <c r="B48" s="148"/>
      <c r="C48" s="147"/>
      <c r="D48" s="149"/>
      <c r="E48" s="149"/>
      <c r="F48" s="150"/>
    </row>
    <row r="49" spans="1:6" ht="15.75" x14ac:dyDescent="0.25">
      <c r="A49" s="147"/>
      <c r="B49" s="148"/>
      <c r="C49" s="147"/>
      <c r="D49" s="149"/>
      <c r="E49" s="149"/>
      <c r="F49" s="150"/>
    </row>
    <row r="50" spans="1:6" ht="15.75" x14ac:dyDescent="0.25">
      <c r="A50" s="147"/>
      <c r="B50" s="148"/>
      <c r="C50" s="147"/>
      <c r="D50" s="149"/>
      <c r="E50" s="149"/>
      <c r="F50" s="150"/>
    </row>
    <row r="51" spans="1:6" ht="15.75" x14ac:dyDescent="0.25">
      <c r="A51" s="147"/>
      <c r="B51" s="148"/>
      <c r="C51" s="147"/>
      <c r="D51" s="149"/>
      <c r="E51" s="149"/>
      <c r="F51" s="150"/>
    </row>
    <row r="52" spans="1:6" ht="15.75" x14ac:dyDescent="0.25">
      <c r="A52" s="147"/>
      <c r="B52" s="148"/>
      <c r="C52" s="147"/>
      <c r="D52" s="149"/>
      <c r="E52" s="149"/>
      <c r="F52" s="150"/>
    </row>
    <row r="53" spans="1:6" ht="15.75" x14ac:dyDescent="0.25">
      <c r="A53" s="147"/>
      <c r="B53" s="148"/>
      <c r="C53" s="147"/>
      <c r="D53" s="149"/>
      <c r="E53" s="149"/>
      <c r="F53" s="150"/>
    </row>
    <row r="54" spans="1:6" ht="15.75" x14ac:dyDescent="0.25">
      <c r="A54" s="147"/>
      <c r="B54" s="148"/>
      <c r="C54" s="147"/>
      <c r="D54" s="149"/>
      <c r="E54" s="149"/>
      <c r="F54" s="150"/>
    </row>
    <row r="55" spans="1:6" ht="15.75" x14ac:dyDescent="0.25">
      <c r="A55" s="147"/>
      <c r="B55" s="148"/>
      <c r="C55" s="147"/>
      <c r="D55" s="149"/>
      <c r="E55" s="149"/>
      <c r="F55" s="150"/>
    </row>
    <row r="56" spans="1:6" ht="15.75" x14ac:dyDescent="0.25">
      <c r="A56" s="147"/>
      <c r="B56" s="148"/>
      <c r="C56" s="147"/>
      <c r="D56" s="149"/>
      <c r="E56" s="149"/>
      <c r="F56" s="150"/>
    </row>
    <row r="57" spans="1:6" ht="15.75" x14ac:dyDescent="0.25">
      <c r="A57" s="147"/>
      <c r="B57" s="148"/>
      <c r="C57" s="147"/>
      <c r="D57" s="149"/>
      <c r="E57" s="149"/>
      <c r="F57" s="150"/>
    </row>
    <row r="58" spans="1:6" ht="15.75" x14ac:dyDescent="0.25">
      <c r="A58" s="147"/>
      <c r="B58" s="148"/>
      <c r="C58" s="147"/>
      <c r="D58" s="149"/>
      <c r="E58" s="149"/>
      <c r="F58" s="150"/>
    </row>
    <row r="59" spans="1:6" ht="15.75" x14ac:dyDescent="0.25">
      <c r="A59" s="147"/>
      <c r="B59" s="148"/>
      <c r="C59" s="147"/>
      <c r="D59" s="149"/>
      <c r="E59" s="149"/>
      <c r="F59" s="150"/>
    </row>
    <row r="60" spans="1:6" ht="15.75" x14ac:dyDescent="0.25">
      <c r="A60" s="147"/>
      <c r="B60" s="148"/>
      <c r="C60" s="147"/>
      <c r="D60" s="149"/>
      <c r="E60" s="149"/>
      <c r="F60" s="150"/>
    </row>
    <row r="61" spans="1:6" ht="15.75" x14ac:dyDescent="0.25">
      <c r="A61" s="147"/>
      <c r="B61" s="148"/>
      <c r="C61" s="147"/>
      <c r="D61" s="149"/>
      <c r="E61" s="149"/>
      <c r="F61" s="150"/>
    </row>
    <row r="62" spans="1:6" ht="15.75" x14ac:dyDescent="0.25">
      <c r="A62" s="147"/>
      <c r="B62" s="148"/>
      <c r="C62" s="147"/>
      <c r="D62" s="149"/>
      <c r="E62" s="149"/>
      <c r="F62" s="150"/>
    </row>
    <row r="63" spans="1:6" ht="15.75" x14ac:dyDescent="0.25">
      <c r="A63" s="147"/>
      <c r="B63" s="148"/>
      <c r="C63" s="147"/>
      <c r="D63" s="149"/>
      <c r="E63" s="149"/>
      <c r="F63" s="150"/>
    </row>
    <row r="64" spans="1:6" ht="15.75" x14ac:dyDescent="0.25">
      <c r="A64" s="147"/>
      <c r="B64" s="148"/>
      <c r="C64" s="147"/>
      <c r="D64" s="149"/>
      <c r="E64" s="149"/>
      <c r="F64" s="150"/>
    </row>
    <row r="65" spans="1:6" ht="15.75" x14ac:dyDescent="0.25">
      <c r="A65" s="147"/>
      <c r="B65" s="148"/>
      <c r="C65" s="147"/>
      <c r="D65" s="149"/>
      <c r="E65" s="149"/>
      <c r="F65" s="150"/>
    </row>
    <row r="66" spans="1:6" ht="15.75" x14ac:dyDescent="0.25">
      <c r="A66" s="147"/>
      <c r="B66" s="148"/>
      <c r="C66" s="147"/>
      <c r="D66" s="149"/>
      <c r="E66" s="149"/>
      <c r="F66" s="150"/>
    </row>
    <row r="67" spans="1:6" ht="15.75" x14ac:dyDescent="0.25">
      <c r="A67" s="147"/>
      <c r="B67" s="148"/>
      <c r="C67" s="147"/>
      <c r="D67" s="149"/>
      <c r="E67" s="149"/>
      <c r="F67" s="150"/>
    </row>
    <row r="68" spans="1:6" ht="15.75" x14ac:dyDescent="0.25">
      <c r="A68" s="147"/>
      <c r="B68" s="148"/>
      <c r="C68" s="147"/>
      <c r="D68" s="149"/>
      <c r="E68" s="149"/>
      <c r="F68" s="150"/>
    </row>
    <row r="69" spans="1:6" ht="15.75" x14ac:dyDescent="0.25">
      <c r="A69" s="147"/>
      <c r="B69" s="148"/>
      <c r="C69" s="147"/>
      <c r="D69" s="149"/>
      <c r="E69" s="149"/>
      <c r="F69" s="150"/>
    </row>
    <row r="70" spans="1:6" ht="15.75" x14ac:dyDescent="0.25">
      <c r="A70" s="147"/>
      <c r="B70" s="148"/>
      <c r="C70" s="147"/>
      <c r="D70" s="149"/>
      <c r="E70" s="149"/>
      <c r="F70" s="150"/>
    </row>
    <row r="71" spans="1:6" ht="15.75" x14ac:dyDescent="0.25">
      <c r="A71" s="147"/>
      <c r="B71" s="148"/>
      <c r="C71" s="147"/>
      <c r="D71" s="149"/>
      <c r="E71" s="149"/>
      <c r="F71" s="150"/>
    </row>
    <row r="72" spans="1:6" ht="15.75" x14ac:dyDescent="0.25">
      <c r="A72" s="147"/>
      <c r="B72" s="148"/>
      <c r="C72" s="147"/>
      <c r="D72" s="149"/>
      <c r="E72" s="149"/>
      <c r="F72" s="150"/>
    </row>
    <row r="73" spans="1:6" ht="15.75" x14ac:dyDescent="0.25">
      <c r="A73" s="147"/>
      <c r="B73" s="148"/>
      <c r="C73" s="147"/>
      <c r="D73" s="149"/>
      <c r="E73" s="149"/>
      <c r="F73" s="150"/>
    </row>
    <row r="74" spans="1:6" ht="15.75" x14ac:dyDescent="0.25">
      <c r="A74" s="147"/>
      <c r="B74" s="148"/>
      <c r="C74" s="147"/>
      <c r="D74" s="149"/>
      <c r="E74" s="149"/>
      <c r="F74" s="150"/>
    </row>
    <row r="75" spans="1:6" ht="15.75" x14ac:dyDescent="0.25">
      <c r="A75" s="147"/>
      <c r="B75" s="148"/>
      <c r="C75" s="147"/>
      <c r="D75" s="149"/>
      <c r="E75" s="149"/>
      <c r="F75" s="150"/>
    </row>
    <row r="76" spans="1:6" ht="15.75" x14ac:dyDescent="0.25">
      <c r="A76" s="147"/>
      <c r="B76" s="148"/>
      <c r="C76" s="147"/>
      <c r="D76" s="149"/>
      <c r="E76" s="149"/>
      <c r="F76" s="150"/>
    </row>
    <row r="77" spans="1:6" ht="15.75" x14ac:dyDescent="0.25">
      <c r="A77" s="147"/>
      <c r="B77" s="148"/>
      <c r="C77" s="147"/>
      <c r="D77" s="149"/>
      <c r="E77" s="149"/>
      <c r="F77" s="150"/>
    </row>
    <row r="78" spans="1:6" ht="15.75" x14ac:dyDescent="0.25">
      <c r="A78" s="147"/>
      <c r="B78" s="148"/>
      <c r="C78" s="147"/>
      <c r="D78" s="149"/>
      <c r="E78" s="149"/>
      <c r="F78" s="150"/>
    </row>
    <row r="79" spans="1:6" ht="15.75" x14ac:dyDescent="0.25">
      <c r="A79" s="147"/>
      <c r="B79" s="148"/>
      <c r="C79" s="147"/>
      <c r="D79" s="149"/>
      <c r="E79" s="149"/>
      <c r="F79" s="150"/>
    </row>
    <row r="80" spans="1:6" ht="15.75" x14ac:dyDescent="0.25">
      <c r="A80" s="147"/>
      <c r="B80" s="148"/>
      <c r="C80" s="147"/>
      <c r="D80" s="149"/>
      <c r="E80" s="149"/>
      <c r="F80" s="150"/>
    </row>
    <row r="81" spans="1:6" ht="15.75" x14ac:dyDescent="0.25">
      <c r="A81" s="147"/>
      <c r="B81" s="148"/>
      <c r="C81" s="147"/>
      <c r="D81" s="149"/>
      <c r="E81" s="149"/>
      <c r="F81" s="150"/>
    </row>
    <row r="82" spans="1:6" ht="15.75" x14ac:dyDescent="0.25">
      <c r="A82" s="147"/>
      <c r="B82" s="148"/>
      <c r="C82" s="147"/>
      <c r="D82" s="149"/>
      <c r="E82" s="149"/>
      <c r="F82" s="150"/>
    </row>
    <row r="83" spans="1:6" ht="15.75" x14ac:dyDescent="0.25">
      <c r="A83" s="147"/>
      <c r="B83" s="148"/>
      <c r="C83" s="147"/>
      <c r="D83" s="149"/>
      <c r="E83" s="149"/>
      <c r="F83" s="150"/>
    </row>
    <row r="84" spans="1:6" ht="15.75" x14ac:dyDescent="0.25">
      <c r="A84" s="147"/>
      <c r="B84" s="148"/>
      <c r="C84" s="147"/>
      <c r="D84" s="149"/>
      <c r="E84" s="149"/>
      <c r="F84" s="150"/>
    </row>
    <row r="85" spans="1:6" ht="15.75" x14ac:dyDescent="0.25">
      <c r="A85" s="147"/>
      <c r="B85" s="148"/>
      <c r="C85" s="147"/>
      <c r="D85" s="149"/>
      <c r="E85" s="149"/>
      <c r="F85" s="150"/>
    </row>
    <row r="86" spans="1:6" ht="15.75" x14ac:dyDescent="0.25">
      <c r="A86" s="147"/>
      <c r="B86" s="148"/>
      <c r="C86" s="147"/>
      <c r="D86" s="149"/>
      <c r="E86" s="149"/>
      <c r="F86" s="150"/>
    </row>
    <row r="87" spans="1:6" ht="15.75" x14ac:dyDescent="0.25">
      <c r="A87" s="147"/>
      <c r="B87" s="148"/>
      <c r="C87" s="147"/>
      <c r="D87" s="149"/>
      <c r="E87" s="149"/>
      <c r="F87" s="150"/>
    </row>
    <row r="88" spans="1:6" ht="15.75" x14ac:dyDescent="0.25">
      <c r="A88" s="147"/>
      <c r="B88" s="148"/>
      <c r="C88" s="147"/>
      <c r="D88" s="149"/>
      <c r="E88" s="149"/>
      <c r="F88" s="150"/>
    </row>
    <row r="89" spans="1:6" ht="15.75" x14ac:dyDescent="0.25">
      <c r="A89" s="147"/>
      <c r="B89" s="148"/>
      <c r="C89" s="147"/>
      <c r="D89" s="149"/>
      <c r="E89" s="149"/>
      <c r="F89" s="150"/>
    </row>
    <row r="90" spans="1:6" ht="15.75" x14ac:dyDescent="0.25">
      <c r="A90" s="147"/>
      <c r="B90" s="148"/>
      <c r="C90" s="147"/>
      <c r="D90" s="149"/>
      <c r="E90" s="149"/>
      <c r="F90" s="150"/>
    </row>
    <row r="91" spans="1:6" ht="15.75" x14ac:dyDescent="0.25">
      <c r="A91" s="147"/>
      <c r="B91" s="148"/>
      <c r="C91" s="147"/>
      <c r="D91" s="149"/>
      <c r="E91" s="149"/>
      <c r="F91" s="150"/>
    </row>
    <row r="92" spans="1:6" ht="15.75" x14ac:dyDescent="0.25">
      <c r="A92" s="147"/>
      <c r="B92" s="148"/>
      <c r="C92" s="147"/>
      <c r="D92" s="149"/>
      <c r="E92" s="149"/>
      <c r="F92" s="150"/>
    </row>
    <row r="93" spans="1:6" ht="15.75" x14ac:dyDescent="0.25">
      <c r="A93" s="147"/>
      <c r="B93" s="148"/>
      <c r="C93" s="147"/>
      <c r="D93" s="149"/>
      <c r="E93" s="149"/>
      <c r="F93" s="150"/>
    </row>
    <row r="94" spans="1:6" ht="15.75" x14ac:dyDescent="0.25">
      <c r="A94" s="147"/>
      <c r="B94" s="148"/>
      <c r="C94" s="147"/>
      <c r="D94" s="149"/>
      <c r="E94" s="149"/>
      <c r="F94" s="150"/>
    </row>
    <row r="95" spans="1:6" ht="15.75" x14ac:dyDescent="0.25">
      <c r="A95" s="147"/>
      <c r="B95" s="148"/>
      <c r="C95" s="147"/>
      <c r="D95" s="149"/>
      <c r="E95" s="149"/>
      <c r="F95" s="150"/>
    </row>
  </sheetData>
  <mergeCells count="3">
    <mergeCell ref="A1:F1"/>
    <mergeCell ref="A2:F2"/>
    <mergeCell ref="A7:B7"/>
  </mergeCells>
  <pageMargins left="0.70866141732283472" right="0.5"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tỷ lệ tổng</vt:lpstr>
      <vt:lpstr>Lê Văn Hải</vt:lpstr>
      <vt:lpstr>Lê Văn Hải (2)</vt:lpstr>
      <vt:lpstr>Nguyễn Thị Chén</vt:lpstr>
      <vt:lpstr>Nguyễn Thị Chén (2)</vt:lpstr>
      <vt:lpstr>Lê Văn Sỹ</vt:lpstr>
      <vt:lpstr>Lê Văn Sỹ (2)</vt:lpstr>
      <vt:lpstr>UBND xã</vt:lpstr>
      <vt:lpstr>UBND xã (2)</vt:lpstr>
      <vt:lpstr>DT</vt:lpstr>
      <vt:lpstr>'Lê Văn Hải'!Print_Titles</vt:lpstr>
      <vt:lpstr>'Lê Văn Hải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2026-09-07T09:09:26Z</cp:lastPrinted>
  <dcterms:created xsi:type="dcterms:W3CDTF">2015-09-23T00:26:12Z</dcterms:created>
  <dcterms:modified xsi:type="dcterms:W3CDTF">2026-09-07T09:21:28Z</dcterms:modified>
</cp:coreProperties>
</file>