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HẨM ĐỊNH PA NAM CR 24.8.2026\QUYẾT ĐỊNH THU HỒI - 08.10.2026\LÀM 08.10.2026\IN - 09.10.2026\QĐ THU HỒI UBND - 09.10.2026\"/>
    </mc:Choice>
  </mc:AlternateContent>
  <xr:revisionPtr revIDLastSave="0" documentId="13_ncr:1_{62C3F151-8679-4A29-B40F-8B2B40D4C2DC}" xr6:coauthVersionLast="47" xr6:coauthVersionMax="47" xr10:uidLastSave="{00000000-0000-0000-0000-000000000000}"/>
  <bookViews>
    <workbookView xWindow="-108" yWindow="-108" windowWidth="23256" windowHeight="12576" activeTab="1" xr2:uid="{00000000-000D-0000-FFFF-FFFF00000000}"/>
  </bookViews>
  <sheets>
    <sheet name="NG (2)" sheetId="23" r:id="rId1"/>
    <sheet name="CHay UB" sheetId="25" r:id="rId2"/>
  </sheets>
  <definedNames>
    <definedName name="_xlnm.Print_Titles" localSheetId="1">'CHay UB'!$5:$5</definedName>
    <definedName name="_xlnm.Print_Titles" localSheetId="0">'NG (2)'!$5:$5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O190" i="23" l="1"/>
  <c r="DN190" i="23"/>
  <c r="DN189" i="23"/>
  <c r="DN192" i="23" s="1"/>
  <c r="DO193" i="23" s="1"/>
  <c r="DD71" i="25"/>
  <c r="CV71" i="25"/>
  <c r="CU71" i="25"/>
  <c r="CT71" i="25"/>
  <c r="CS71" i="25"/>
  <c r="CR71" i="25"/>
  <c r="CQ71" i="25"/>
  <c r="CP71" i="25"/>
  <c r="CO71" i="25"/>
  <c r="CN71" i="25"/>
  <c r="CM71" i="25"/>
  <c r="CL71" i="25"/>
  <c r="CK71" i="25"/>
  <c r="CJ71" i="25"/>
  <c r="CI71" i="25"/>
  <c r="CH71" i="25"/>
  <c r="CG71" i="25"/>
  <c r="CF71" i="25"/>
  <c r="CE71" i="25"/>
  <c r="CD71" i="25"/>
  <c r="CC71" i="25"/>
  <c r="CB71" i="25"/>
  <c r="CA71" i="25"/>
  <c r="BZ71" i="25"/>
  <c r="BY71" i="25"/>
  <c r="BX71" i="25"/>
  <c r="BW71" i="25"/>
  <c r="BV71" i="25"/>
  <c r="BU71" i="25"/>
  <c r="BT71" i="25"/>
  <c r="BS71" i="25"/>
  <c r="BR71" i="25"/>
  <c r="BQ71" i="25"/>
  <c r="BP71" i="25"/>
  <c r="BO71" i="25"/>
  <c r="BN71" i="25"/>
  <c r="BM71" i="25"/>
  <c r="BL71" i="25"/>
  <c r="BK71" i="25"/>
  <c r="BJ71" i="25"/>
  <c r="BI71" i="25"/>
  <c r="BH71" i="25"/>
  <c r="BF71" i="25"/>
  <c r="BA71" i="25"/>
  <c r="AZ71" i="25"/>
  <c r="AY71" i="25"/>
  <c r="AX71" i="25"/>
  <c r="AU71" i="25"/>
  <c r="AS71" i="25"/>
  <c r="AR71" i="25"/>
  <c r="AN71" i="25"/>
  <c r="AM71" i="25"/>
  <c r="AL71" i="25"/>
  <c r="AK71" i="25"/>
  <c r="AJ71" i="25"/>
  <c r="AI71" i="25"/>
  <c r="AH71" i="25"/>
  <c r="AG71" i="25"/>
  <c r="AF71" i="25"/>
  <c r="AE71" i="25"/>
  <c r="AD71" i="25"/>
  <c r="AC71" i="25"/>
  <c r="AB71" i="25"/>
  <c r="U71" i="25"/>
  <c r="O71" i="25"/>
  <c r="N71" i="25"/>
  <c r="L71" i="25"/>
  <c r="K71" i="25"/>
  <c r="DI70" i="25"/>
  <c r="DH70" i="25"/>
  <c r="DG70" i="25"/>
  <c r="DI69" i="25"/>
  <c r="DH69" i="25"/>
  <c r="DG69" i="25"/>
  <c r="DI68" i="25"/>
  <c r="DH68" i="25"/>
  <c r="DG68" i="25"/>
  <c r="DI67" i="25"/>
  <c r="DH67" i="25"/>
  <c r="DG67" i="25"/>
  <c r="DI66" i="25"/>
  <c r="DH66" i="25"/>
  <c r="DG66" i="25"/>
  <c r="DI65" i="25"/>
  <c r="DH65" i="25"/>
  <c r="DG65" i="25"/>
  <c r="DI64" i="25"/>
  <c r="DH64" i="25"/>
  <c r="DG64" i="25"/>
  <c r="DI63" i="25"/>
  <c r="DH63" i="25"/>
  <c r="DG63" i="25"/>
  <c r="DI62" i="25"/>
  <c r="DH62" i="25"/>
  <c r="DG62" i="25"/>
  <c r="DI61" i="25"/>
  <c r="DH61" i="25"/>
  <c r="DG61" i="25"/>
  <c r="DI60" i="25"/>
  <c r="DH60" i="25"/>
  <c r="DG60" i="25"/>
  <c r="DI59" i="25"/>
  <c r="DH59" i="25"/>
  <c r="DG59" i="25"/>
  <c r="DI58" i="25"/>
  <c r="DH58" i="25"/>
  <c r="DG58" i="25"/>
  <c r="DI57" i="25"/>
  <c r="DH57" i="25"/>
  <c r="DG57" i="25"/>
  <c r="DI56" i="25"/>
  <c r="DH56" i="25"/>
  <c r="DG56" i="25"/>
  <c r="DI55" i="25"/>
  <c r="DH55" i="25"/>
  <c r="DG55" i="25"/>
  <c r="DI54" i="25"/>
  <c r="DH54" i="25"/>
  <c r="DG54" i="25"/>
  <c r="DI53" i="25"/>
  <c r="DH53" i="25"/>
  <c r="DG53" i="25"/>
  <c r="DI52" i="25"/>
  <c r="DH52" i="25"/>
  <c r="DG52" i="25"/>
  <c r="DH51" i="25"/>
  <c r="DG51" i="25"/>
  <c r="DH50" i="25"/>
  <c r="DG50" i="25"/>
  <c r="DH49" i="25"/>
  <c r="DG49" i="25"/>
  <c r="DH48" i="25"/>
  <c r="DG48" i="25"/>
  <c r="DH47" i="25"/>
  <c r="DG47" i="25"/>
  <c r="DI46" i="25"/>
  <c r="DH46" i="25"/>
  <c r="DG46" i="25"/>
  <c r="DI45" i="25"/>
  <c r="DH45" i="25"/>
  <c r="DG45" i="25"/>
  <c r="AQ71" i="25"/>
  <c r="DI44" i="25"/>
  <c r="DH44" i="25"/>
  <c r="DG44" i="25"/>
  <c r="DI43" i="25"/>
  <c r="DH43" i="25"/>
  <c r="DG43" i="25"/>
  <c r="DI42" i="25"/>
  <c r="DH42" i="25"/>
  <c r="DG42" i="25"/>
  <c r="DI41" i="25"/>
  <c r="DH41" i="25"/>
  <c r="DG41" i="25"/>
  <c r="DI40" i="25"/>
  <c r="DH40" i="25"/>
  <c r="DG40" i="25"/>
  <c r="DI39" i="25"/>
  <c r="DH39" i="25"/>
  <c r="DG39" i="25"/>
  <c r="DI38" i="25"/>
  <c r="DH38" i="25"/>
  <c r="DG38" i="25"/>
  <c r="DI37" i="25"/>
  <c r="DH37" i="25"/>
  <c r="DG37" i="25"/>
  <c r="DI36" i="25"/>
  <c r="DH36" i="25"/>
  <c r="DG36" i="25"/>
  <c r="BG71" i="25"/>
  <c r="AT71" i="25"/>
  <c r="DI35" i="25"/>
  <c r="DH35" i="25"/>
  <c r="DG35" i="25"/>
  <c r="DI33" i="25"/>
  <c r="DH33" i="25"/>
  <c r="DG33" i="25"/>
  <c r="DI32" i="25"/>
  <c r="DH32" i="25"/>
  <c r="DG32" i="25"/>
  <c r="DI31" i="25"/>
  <c r="DH31" i="25"/>
  <c r="DG31" i="25"/>
  <c r="DI30" i="25"/>
  <c r="DH30" i="25"/>
  <c r="DG30" i="25"/>
  <c r="DI29" i="25"/>
  <c r="DH29" i="25"/>
  <c r="DG29" i="25"/>
  <c r="DI28" i="25"/>
  <c r="DH28" i="25"/>
  <c r="DG28" i="25"/>
  <c r="DI27" i="25"/>
  <c r="DH27" i="25"/>
  <c r="DG27" i="25"/>
  <c r="DI26" i="25"/>
  <c r="DH26" i="25"/>
  <c r="DG26" i="25"/>
  <c r="DI25" i="25"/>
  <c r="DH25" i="25"/>
  <c r="DG25" i="25"/>
  <c r="DI24" i="25"/>
  <c r="DH24" i="25"/>
  <c r="DG24" i="25"/>
  <c r="DI23" i="25"/>
  <c r="DH23" i="25"/>
  <c r="DG23" i="25"/>
  <c r="DI22" i="25"/>
  <c r="DH22" i="25"/>
  <c r="DG22" i="25"/>
  <c r="DI21" i="25"/>
  <c r="DH21" i="25"/>
  <c r="DG21" i="25"/>
  <c r="DI20" i="25"/>
  <c r="DH20" i="25"/>
  <c r="DG20" i="25"/>
  <c r="DI19" i="25"/>
  <c r="DH19" i="25"/>
  <c r="DG19" i="25"/>
  <c r="DI18" i="25"/>
  <c r="DH18" i="25"/>
  <c r="DG18" i="25"/>
  <c r="DI17" i="25"/>
  <c r="DH17" i="25"/>
  <c r="DG17" i="25"/>
  <c r="Q71" i="25"/>
  <c r="DI16" i="25"/>
  <c r="DH16" i="25"/>
  <c r="DG16" i="25"/>
  <c r="DI15" i="25"/>
  <c r="DH15" i="25"/>
  <c r="DG15" i="25"/>
  <c r="DI14" i="25"/>
  <c r="DH14" i="25"/>
  <c r="DG14" i="25"/>
  <c r="DI13" i="25"/>
  <c r="DH13" i="25"/>
  <c r="DG13" i="25"/>
  <c r="DI12" i="25"/>
  <c r="DH12" i="25"/>
  <c r="DG12" i="25"/>
  <c r="DI11" i="25"/>
  <c r="DH11" i="25"/>
  <c r="DG11" i="25"/>
  <c r="DI10" i="25"/>
  <c r="DH10" i="25"/>
  <c r="DG10" i="25"/>
  <c r="DI9" i="25"/>
  <c r="DH9" i="25"/>
  <c r="DG9" i="25"/>
  <c r="DI8" i="25"/>
  <c r="DH8" i="25"/>
  <c r="DG8" i="25"/>
  <c r="DI7" i="25"/>
  <c r="DH7" i="25"/>
  <c r="DG7" i="25"/>
  <c r="DI6" i="25"/>
  <c r="DH6" i="25"/>
  <c r="DG6" i="25"/>
  <c r="Z6" i="25"/>
  <c r="Y6" i="25"/>
  <c r="DD185" i="23"/>
  <c r="CV185" i="23"/>
  <c r="CU185" i="23"/>
  <c r="CT185" i="23"/>
  <c r="CS185" i="23"/>
  <c r="CR185" i="23"/>
  <c r="CQ185" i="23"/>
  <c r="CP185" i="23"/>
  <c r="CO185" i="23"/>
  <c r="CN185" i="23"/>
  <c r="CM185" i="23"/>
  <c r="CL185" i="23"/>
  <c r="CK185" i="23"/>
  <c r="CJ185" i="23"/>
  <c r="CI185" i="23"/>
  <c r="CH185" i="23"/>
  <c r="CG185" i="23"/>
  <c r="CF185" i="23"/>
  <c r="CE185" i="23"/>
  <c r="CD185" i="23"/>
  <c r="CC185" i="23"/>
  <c r="CB185" i="23"/>
  <c r="CA185" i="23"/>
  <c r="BZ185" i="23"/>
  <c r="BY185" i="23"/>
  <c r="BX185" i="23"/>
  <c r="BW185" i="23"/>
  <c r="BV185" i="23"/>
  <c r="BU185" i="23"/>
  <c r="BT185" i="23"/>
  <c r="BS185" i="23"/>
  <c r="BR185" i="23"/>
  <c r="BQ185" i="23"/>
  <c r="BP185" i="23"/>
  <c r="BO185" i="23"/>
  <c r="BN185" i="23"/>
  <c r="BM185" i="23"/>
  <c r="BL185" i="23"/>
  <c r="BK185" i="23"/>
  <c r="BJ185" i="23"/>
  <c r="BI185" i="23"/>
  <c r="BH185" i="23"/>
  <c r="BF185" i="23"/>
  <c r="BA185" i="23"/>
  <c r="AZ185" i="23"/>
  <c r="AY185" i="23"/>
  <c r="AX185" i="23"/>
  <c r="AU185" i="23"/>
  <c r="AS185" i="23"/>
  <c r="AR185" i="23"/>
  <c r="AN185" i="23"/>
  <c r="AM185" i="23"/>
  <c r="AL185" i="23"/>
  <c r="AK185" i="23"/>
  <c r="AJ185" i="23"/>
  <c r="AI185" i="23"/>
  <c r="AH185" i="23"/>
  <c r="AG185" i="23"/>
  <c r="AF185" i="23"/>
  <c r="AE185" i="23"/>
  <c r="AD185" i="23"/>
  <c r="AC185" i="23"/>
  <c r="AB185" i="23"/>
  <c r="U185" i="23"/>
  <c r="O185" i="23"/>
  <c r="N185" i="23"/>
  <c r="L185" i="23"/>
  <c r="K185" i="23"/>
  <c r="DI184" i="23"/>
  <c r="DH184" i="23"/>
  <c r="DG184" i="23"/>
  <c r="DI183" i="23"/>
  <c r="DH183" i="23"/>
  <c r="DG183" i="23"/>
  <c r="DI182" i="23"/>
  <c r="DH182" i="23"/>
  <c r="DG182" i="23"/>
  <c r="DI181" i="23"/>
  <c r="DH181" i="23"/>
  <c r="DG181" i="23"/>
  <c r="DI180" i="23"/>
  <c r="DH180" i="23"/>
  <c r="DG180" i="23"/>
  <c r="DI179" i="23"/>
  <c r="DH179" i="23"/>
  <c r="DG179" i="23"/>
  <c r="DI178" i="23"/>
  <c r="DH178" i="23"/>
  <c r="DG178" i="23"/>
  <c r="DI177" i="23"/>
  <c r="DH177" i="23"/>
  <c r="DG177" i="23"/>
  <c r="DI176" i="23"/>
  <c r="DH176" i="23"/>
  <c r="DG176" i="23"/>
  <c r="DI175" i="23"/>
  <c r="DH175" i="23"/>
  <c r="DG175" i="23"/>
  <c r="DI174" i="23"/>
  <c r="DH174" i="23"/>
  <c r="DG174" i="23"/>
  <c r="DI173" i="23"/>
  <c r="DH173" i="23"/>
  <c r="DG173" i="23"/>
  <c r="DI172" i="23"/>
  <c r="DH172" i="23"/>
  <c r="DG172" i="23"/>
  <c r="DI171" i="23"/>
  <c r="DH171" i="23"/>
  <c r="DG171" i="23"/>
  <c r="DI170" i="23"/>
  <c r="DH170" i="23"/>
  <c r="DG170" i="23"/>
  <c r="DI169" i="23"/>
  <c r="DH169" i="23"/>
  <c r="DG169" i="23"/>
  <c r="DI168" i="23"/>
  <c r="DH168" i="23"/>
  <c r="DG168" i="23"/>
  <c r="DI167" i="23"/>
  <c r="DH167" i="23"/>
  <c r="DG167" i="23"/>
  <c r="DI166" i="23"/>
  <c r="DH166" i="23"/>
  <c r="DG166" i="23"/>
  <c r="DH165" i="23"/>
  <c r="DG165" i="23"/>
  <c r="DH164" i="23"/>
  <c r="DG164" i="23"/>
  <c r="DH163" i="23"/>
  <c r="DG163" i="23"/>
  <c r="DH162" i="23"/>
  <c r="DG162" i="23"/>
  <c r="DH161" i="23"/>
  <c r="DG161" i="23"/>
  <c r="DI160" i="23"/>
  <c r="DH160" i="23"/>
  <c r="DG160" i="23"/>
  <c r="DI159" i="23"/>
  <c r="DH159" i="23"/>
  <c r="DG159" i="23"/>
  <c r="DI158" i="23"/>
  <c r="DH158" i="23"/>
  <c r="DG158" i="23"/>
  <c r="DI157" i="23"/>
  <c r="DH157" i="23"/>
  <c r="DG157" i="23"/>
  <c r="DI156" i="23"/>
  <c r="DH156" i="23"/>
  <c r="DG156" i="23"/>
  <c r="DI155" i="23"/>
  <c r="DH155" i="23"/>
  <c r="DG155" i="23"/>
  <c r="DE155" i="23"/>
  <c r="Z155" i="23"/>
  <c r="T155" i="23"/>
  <c r="R155" i="23"/>
  <c r="CX155" i="23" s="1"/>
  <c r="P155" i="23"/>
  <c r="CW155" i="23" s="1"/>
  <c r="M155" i="23"/>
  <c r="Y155" i="23" s="1"/>
  <c r="DI154" i="23"/>
  <c r="DH154" i="23"/>
  <c r="DG154" i="23"/>
  <c r="DI153" i="23"/>
  <c r="DH153" i="23"/>
  <c r="DG153" i="23"/>
  <c r="DE153" i="23"/>
  <c r="CW153" i="23"/>
  <c r="Z153" i="23"/>
  <c r="T153" i="23"/>
  <c r="R153" i="23"/>
  <c r="M153" i="23"/>
  <c r="Y153" i="23" s="1"/>
  <c r="DI152" i="23"/>
  <c r="DH152" i="23"/>
  <c r="DG152" i="23"/>
  <c r="DI151" i="23"/>
  <c r="DH151" i="23"/>
  <c r="DG151" i="23"/>
  <c r="DE151" i="23"/>
  <c r="BD151" i="23"/>
  <c r="BB151" i="23"/>
  <c r="BB185" i="23" s="1"/>
  <c r="V151" i="23"/>
  <c r="T151" i="23" s="1"/>
  <c r="R151" i="23"/>
  <c r="CX151" i="23" s="1"/>
  <c r="P151" i="23"/>
  <c r="CW151" i="23" s="1"/>
  <c r="M151" i="23"/>
  <c r="Y151" i="23" s="1"/>
  <c r="DI150" i="23"/>
  <c r="DH150" i="23"/>
  <c r="DG150" i="23"/>
  <c r="DI149" i="23"/>
  <c r="DH149" i="23"/>
  <c r="DG149" i="23"/>
  <c r="CW149" i="23"/>
  <c r="Z149" i="23"/>
  <c r="T149" i="23"/>
  <c r="R149" i="23"/>
  <c r="CX149" i="23" s="1"/>
  <c r="M149" i="23"/>
  <c r="DN148" i="23"/>
  <c r="DI148" i="23"/>
  <c r="DH148" i="23"/>
  <c r="DG148" i="23"/>
  <c r="Z148" i="23"/>
  <c r="T148" i="23"/>
  <c r="R148" i="23"/>
  <c r="CX148" i="23" s="1"/>
  <c r="P148" i="23"/>
  <c r="CW148" i="23" s="1"/>
  <c r="M148" i="23"/>
  <c r="DI147" i="23"/>
  <c r="DH147" i="23"/>
  <c r="DG147" i="23"/>
  <c r="DI146" i="23"/>
  <c r="DH146" i="23"/>
  <c r="DG146" i="23"/>
  <c r="Z146" i="23"/>
  <c r="Y146" i="23"/>
  <c r="I146" i="23"/>
  <c r="DI145" i="23"/>
  <c r="DH145" i="23"/>
  <c r="DG145" i="23"/>
  <c r="DE145" i="23"/>
  <c r="BD145" i="23"/>
  <c r="Z145" i="23" s="1"/>
  <c r="T145" i="23"/>
  <c r="R145" i="23"/>
  <c r="CX145" i="23" s="1"/>
  <c r="P145" i="23"/>
  <c r="CW145" i="23" s="1"/>
  <c r="M145" i="23"/>
  <c r="DI144" i="23"/>
  <c r="DH144" i="23"/>
  <c r="DG144" i="23"/>
  <c r="DI143" i="23"/>
  <c r="DH143" i="23"/>
  <c r="DG143" i="23"/>
  <c r="CZ143" i="23"/>
  <c r="AW143" i="23"/>
  <c r="Z143" i="23" s="1"/>
  <c r="T143" i="23"/>
  <c r="R143" i="23"/>
  <c r="CX143" i="23" s="1"/>
  <c r="P143" i="23"/>
  <c r="CW143" i="23" s="1"/>
  <c r="M143" i="23"/>
  <c r="DI142" i="23"/>
  <c r="DH142" i="23"/>
  <c r="DG142" i="23"/>
  <c r="DI141" i="23"/>
  <c r="DH141" i="23"/>
  <c r="DG141" i="23"/>
  <c r="CX141" i="23"/>
  <c r="Z141" i="23"/>
  <c r="T141" i="23"/>
  <c r="P141" i="23"/>
  <c r="CW141" i="23" s="1"/>
  <c r="M141" i="23"/>
  <c r="Y141" i="23" s="1"/>
  <c r="DI140" i="23"/>
  <c r="DH140" i="23"/>
  <c r="DG140" i="23"/>
  <c r="DI139" i="23"/>
  <c r="DH139" i="23"/>
  <c r="DG139" i="23"/>
  <c r="Z139" i="23"/>
  <c r="T139" i="23"/>
  <c r="R139" i="23"/>
  <c r="CX139" i="23" s="1"/>
  <c r="P139" i="23"/>
  <c r="CW139" i="23" s="1"/>
  <c r="M139" i="23"/>
  <c r="Y139" i="23" s="1"/>
  <c r="DI138" i="23"/>
  <c r="DH138" i="23"/>
  <c r="DG138" i="23"/>
  <c r="DI137" i="23"/>
  <c r="DH137" i="23"/>
  <c r="DG137" i="23"/>
  <c r="AW137" i="23"/>
  <c r="AQ137" i="23"/>
  <c r="T137" i="23"/>
  <c r="R137" i="23"/>
  <c r="CX137" i="23" s="1"/>
  <c r="P137" i="23"/>
  <c r="CW137" i="23" s="1"/>
  <c r="M137" i="23"/>
  <c r="Y137" i="23" s="1"/>
  <c r="DI136" i="23"/>
  <c r="DH136" i="23"/>
  <c r="DG136" i="23"/>
  <c r="DI135" i="23"/>
  <c r="DH135" i="23"/>
  <c r="DG135" i="23"/>
  <c r="Z135" i="23"/>
  <c r="T135" i="23"/>
  <c r="R135" i="23"/>
  <c r="CX135" i="23" s="1"/>
  <c r="P135" i="23"/>
  <c r="CW135" i="23" s="1"/>
  <c r="M135" i="23"/>
  <c r="Y135" i="23" s="1"/>
  <c r="DI134" i="23"/>
  <c r="DH134" i="23"/>
  <c r="DG134" i="23"/>
  <c r="DN133" i="23"/>
  <c r="DI133" i="23"/>
  <c r="DH133" i="23"/>
  <c r="DG133" i="23"/>
  <c r="BE133" i="23"/>
  <c r="T133" i="23"/>
  <c r="R133" i="23"/>
  <c r="CX133" i="23" s="1"/>
  <c r="P133" i="23"/>
  <c r="CW133" i="23" s="1"/>
  <c r="M133" i="23"/>
  <c r="Y133" i="23" s="1"/>
  <c r="DI132" i="23"/>
  <c r="DH132" i="23"/>
  <c r="DG132" i="23"/>
  <c r="DN131" i="23"/>
  <c r="DI131" i="23"/>
  <c r="DH131" i="23"/>
  <c r="DG131" i="23"/>
  <c r="Z131" i="23"/>
  <c r="T131" i="23"/>
  <c r="R131" i="23"/>
  <c r="CX131" i="23" s="1"/>
  <c r="P131" i="23"/>
  <c r="CW131" i="23" s="1"/>
  <c r="M131" i="23"/>
  <c r="DI130" i="23"/>
  <c r="DH130" i="23"/>
  <c r="DG130" i="23"/>
  <c r="DN129" i="23"/>
  <c r="DI129" i="23"/>
  <c r="DH129" i="23"/>
  <c r="DG129" i="23"/>
  <c r="Z129" i="23"/>
  <c r="V129" i="23"/>
  <c r="T129" i="23" s="1"/>
  <c r="R129" i="23"/>
  <c r="CX129" i="23" s="1"/>
  <c r="P129" i="23"/>
  <c r="CW129" i="23" s="1"/>
  <c r="M129" i="23"/>
  <c r="Y129" i="23" s="1"/>
  <c r="X129" i="23" s="1"/>
  <c r="DI128" i="23"/>
  <c r="DH128" i="23"/>
  <c r="DG128" i="23"/>
  <c r="DI127" i="23"/>
  <c r="DH127" i="23"/>
  <c r="DG127" i="23"/>
  <c r="CZ127" i="23"/>
  <c r="Z127" i="23"/>
  <c r="T127" i="23"/>
  <c r="R127" i="23"/>
  <c r="CX127" i="23" s="1"/>
  <c r="P127" i="23"/>
  <c r="CW127" i="23" s="1"/>
  <c r="M127" i="23"/>
  <c r="Y127" i="23" s="1"/>
  <c r="X127" i="23" s="1"/>
  <c r="DN126" i="23"/>
  <c r="DI126" i="23"/>
  <c r="DH126" i="23"/>
  <c r="DG126" i="23"/>
  <c r="Z126" i="23"/>
  <c r="V126" i="23"/>
  <c r="T126" i="23" s="1"/>
  <c r="R126" i="23"/>
  <c r="CX126" i="23" s="1"/>
  <c r="P126" i="23"/>
  <c r="CW126" i="23" s="1"/>
  <c r="M126" i="23"/>
  <c r="DN125" i="23"/>
  <c r="DI125" i="23"/>
  <c r="DH125" i="23"/>
  <c r="DG125" i="23"/>
  <c r="Z125" i="23"/>
  <c r="V125" i="23"/>
  <c r="T125" i="23" s="1"/>
  <c r="R125" i="23"/>
  <c r="CX125" i="23" s="1"/>
  <c r="P125" i="23"/>
  <c r="CW125" i="23" s="1"/>
  <c r="M125" i="23"/>
  <c r="Y125" i="23" s="1"/>
  <c r="X125" i="23" s="1"/>
  <c r="DN124" i="23"/>
  <c r="DI124" i="23"/>
  <c r="DH124" i="23"/>
  <c r="DG124" i="23"/>
  <c r="Z124" i="23"/>
  <c r="T124" i="23"/>
  <c r="R124" i="23"/>
  <c r="CX124" i="23" s="1"/>
  <c r="P124" i="23"/>
  <c r="CW124" i="23" s="1"/>
  <c r="M124" i="23"/>
  <c r="Y124" i="23" s="1"/>
  <c r="X124" i="23" s="1"/>
  <c r="DN123" i="23"/>
  <c r="DI123" i="23"/>
  <c r="DH123" i="23"/>
  <c r="DG123" i="23"/>
  <c r="Z123" i="23"/>
  <c r="T123" i="23"/>
  <c r="R123" i="23"/>
  <c r="CX123" i="23" s="1"/>
  <c r="P123" i="23"/>
  <c r="CW123" i="23" s="1"/>
  <c r="M123" i="23"/>
  <c r="Y123" i="23" s="1"/>
  <c r="X123" i="23" s="1"/>
  <c r="DN122" i="23"/>
  <c r="DI122" i="23"/>
  <c r="DH122" i="23"/>
  <c r="DG122" i="23"/>
  <c r="Z122" i="23"/>
  <c r="T122" i="23"/>
  <c r="R122" i="23"/>
  <c r="CX122" i="23" s="1"/>
  <c r="P122" i="23"/>
  <c r="CW122" i="23" s="1"/>
  <c r="M122" i="23"/>
  <c r="Y122" i="23" s="1"/>
  <c r="X122" i="23" s="1"/>
  <c r="DI121" i="23"/>
  <c r="DH121" i="23"/>
  <c r="DG121" i="23"/>
  <c r="BD121" i="23"/>
  <c r="T121" i="23"/>
  <c r="R121" i="23"/>
  <c r="CX121" i="23" s="1"/>
  <c r="P121" i="23"/>
  <c r="CW121" i="23" s="1"/>
  <c r="M121" i="23"/>
  <c r="Y121" i="23" s="1"/>
  <c r="DI120" i="23"/>
  <c r="DH120" i="23"/>
  <c r="DG120" i="23"/>
  <c r="DI119" i="23"/>
  <c r="DH119" i="23"/>
  <c r="DG119" i="23"/>
  <c r="Z119" i="23"/>
  <c r="T119" i="23"/>
  <c r="R119" i="23"/>
  <c r="CX119" i="23" s="1"/>
  <c r="P119" i="23"/>
  <c r="CW119" i="23" s="1"/>
  <c r="M119" i="23"/>
  <c r="DI118" i="23"/>
  <c r="DH118" i="23"/>
  <c r="DG118" i="23"/>
  <c r="BD118" i="23"/>
  <c r="Z118" i="23" s="1"/>
  <c r="T118" i="23"/>
  <c r="R118" i="23"/>
  <c r="CX118" i="23" s="1"/>
  <c r="P118" i="23"/>
  <c r="CW118" i="23" s="1"/>
  <c r="M118" i="23"/>
  <c r="DI117" i="23"/>
  <c r="DH117" i="23"/>
  <c r="DG117" i="23"/>
  <c r="CW117" i="23"/>
  <c r="Z117" i="23"/>
  <c r="T117" i="23"/>
  <c r="R117" i="23"/>
  <c r="CX117" i="23" s="1"/>
  <c r="M117" i="23"/>
  <c r="DI116" i="23"/>
  <c r="DH116" i="23"/>
  <c r="DG116" i="23"/>
  <c r="Z116" i="23"/>
  <c r="T116" i="23"/>
  <c r="R116" i="23"/>
  <c r="CX116" i="23" s="1"/>
  <c r="P116" i="23"/>
  <c r="CW116" i="23" s="1"/>
  <c r="M116" i="23"/>
  <c r="Y116" i="23" s="1"/>
  <c r="X116" i="23" s="1"/>
  <c r="DI115" i="23"/>
  <c r="DH115" i="23"/>
  <c r="DG115" i="23"/>
  <c r="Z115" i="23"/>
  <c r="T115" i="23"/>
  <c r="R115" i="23"/>
  <c r="CX115" i="23" s="1"/>
  <c r="P115" i="23"/>
  <c r="CW115" i="23" s="1"/>
  <c r="M115" i="23"/>
  <c r="DI114" i="23"/>
  <c r="DH114" i="23"/>
  <c r="DG114" i="23"/>
  <c r="Z114" i="23"/>
  <c r="T114" i="23"/>
  <c r="R114" i="23"/>
  <c r="CX114" i="23" s="1"/>
  <c r="P114" i="23"/>
  <c r="CW114" i="23" s="1"/>
  <c r="M114" i="23"/>
  <c r="Y114" i="23" s="1"/>
  <c r="X114" i="23" s="1"/>
  <c r="DI113" i="23"/>
  <c r="DH113" i="23"/>
  <c r="DG113" i="23"/>
  <c r="Z113" i="23"/>
  <c r="T113" i="23"/>
  <c r="R113" i="23"/>
  <c r="CX113" i="23" s="1"/>
  <c r="P113" i="23"/>
  <c r="CW113" i="23" s="1"/>
  <c r="M113" i="23"/>
  <c r="DI112" i="23"/>
  <c r="DH112" i="23"/>
  <c r="DG112" i="23"/>
  <c r="DI111" i="23"/>
  <c r="DH111" i="23"/>
  <c r="DG111" i="23"/>
  <c r="Z111" i="23"/>
  <c r="V111" i="23"/>
  <c r="T111" i="23" s="1"/>
  <c r="R111" i="23"/>
  <c r="CX111" i="23" s="1"/>
  <c r="P111" i="23"/>
  <c r="CW111" i="23" s="1"/>
  <c r="M111" i="23"/>
  <c r="DI110" i="23"/>
  <c r="DH110" i="23"/>
  <c r="DG110" i="23"/>
  <c r="DI109" i="23"/>
  <c r="DH109" i="23"/>
  <c r="DG109" i="23"/>
  <c r="Z109" i="23"/>
  <c r="T109" i="23"/>
  <c r="R109" i="23"/>
  <c r="CX109" i="23" s="1"/>
  <c r="P109" i="23"/>
  <c r="CW109" i="23" s="1"/>
  <c r="M109" i="23"/>
  <c r="Y109" i="23" s="1"/>
  <c r="DI108" i="23"/>
  <c r="DH108" i="23"/>
  <c r="DG108" i="23"/>
  <c r="DI107" i="23"/>
  <c r="DH107" i="23"/>
  <c r="DG107" i="23"/>
  <c r="Z107" i="23"/>
  <c r="T107" i="23"/>
  <c r="R107" i="23"/>
  <c r="CX107" i="23" s="1"/>
  <c r="P107" i="23"/>
  <c r="CW107" i="23" s="1"/>
  <c r="M107" i="23"/>
  <c r="DI106" i="23"/>
  <c r="DH106" i="23"/>
  <c r="DG106" i="23"/>
  <c r="DI105" i="23"/>
  <c r="DH105" i="23"/>
  <c r="DG105" i="23"/>
  <c r="Z105" i="23"/>
  <c r="T105" i="23"/>
  <c r="R105" i="23"/>
  <c r="CX105" i="23" s="1"/>
  <c r="P105" i="23"/>
  <c r="CW105" i="23" s="1"/>
  <c r="M105" i="23"/>
  <c r="Y105" i="23" s="1"/>
  <c r="DI104" i="23"/>
  <c r="DH104" i="23"/>
  <c r="DG104" i="23"/>
  <c r="DI103" i="23"/>
  <c r="DH103" i="23"/>
  <c r="DG103" i="23"/>
  <c r="Z103" i="23"/>
  <c r="T103" i="23"/>
  <c r="R103" i="23"/>
  <c r="CX103" i="23" s="1"/>
  <c r="P103" i="23"/>
  <c r="CW103" i="23" s="1"/>
  <c r="M103" i="23"/>
  <c r="DI102" i="23"/>
  <c r="DH102" i="23"/>
  <c r="DG102" i="23"/>
  <c r="Z102" i="23"/>
  <c r="T102" i="23"/>
  <c r="R102" i="23"/>
  <c r="CX102" i="23" s="1"/>
  <c r="P102" i="23"/>
  <c r="CW102" i="23" s="1"/>
  <c r="M102" i="23"/>
  <c r="Y102" i="23" s="1"/>
  <c r="DI101" i="23"/>
  <c r="DH101" i="23"/>
  <c r="DG101" i="23"/>
  <c r="Z101" i="23"/>
  <c r="T101" i="23"/>
  <c r="R101" i="23"/>
  <c r="CX101" i="23" s="1"/>
  <c r="P101" i="23"/>
  <c r="CW101" i="23" s="1"/>
  <c r="M101" i="23"/>
  <c r="DI100" i="23"/>
  <c r="DH100" i="23"/>
  <c r="DG100" i="23"/>
  <c r="DI99" i="23"/>
  <c r="DH99" i="23"/>
  <c r="DG99" i="23"/>
  <c r="Z99" i="23"/>
  <c r="T99" i="23"/>
  <c r="R99" i="23"/>
  <c r="CX99" i="23" s="1"/>
  <c r="P99" i="23"/>
  <c r="CW99" i="23" s="1"/>
  <c r="M99" i="23"/>
  <c r="Y99" i="23" s="1"/>
  <c r="DI98" i="23"/>
  <c r="DH98" i="23"/>
  <c r="DG98" i="23"/>
  <c r="DI97" i="23"/>
  <c r="DH97" i="23"/>
  <c r="DG97" i="23"/>
  <c r="BG97" i="23"/>
  <c r="BE97" i="23"/>
  <c r="V97" i="23"/>
  <c r="T97" i="23" s="1"/>
  <c r="R97" i="23"/>
  <c r="CX97" i="23" s="1"/>
  <c r="P97" i="23"/>
  <c r="CW97" i="23" s="1"/>
  <c r="M97" i="23"/>
  <c r="Y97" i="23" s="1"/>
  <c r="DI96" i="23"/>
  <c r="DH96" i="23"/>
  <c r="DG96" i="23"/>
  <c r="CW96" i="23"/>
  <c r="AV96" i="23"/>
  <c r="Z96" i="23" s="1"/>
  <c r="T96" i="23"/>
  <c r="R96" i="23"/>
  <c r="CX96" i="23" s="1"/>
  <c r="M96" i="23"/>
  <c r="DI95" i="23"/>
  <c r="DH95" i="23"/>
  <c r="DG95" i="23"/>
  <c r="BE95" i="23"/>
  <c r="Z95" i="23" s="1"/>
  <c r="T95" i="23"/>
  <c r="R95" i="23"/>
  <c r="CX95" i="23" s="1"/>
  <c r="P95" i="23"/>
  <c r="CW95" i="23" s="1"/>
  <c r="M95" i="23"/>
  <c r="DI94" i="23"/>
  <c r="DH94" i="23"/>
  <c r="DG94" i="23"/>
  <c r="AT94" i="23"/>
  <c r="T94" i="23"/>
  <c r="R94" i="23"/>
  <c r="CX94" i="23" s="1"/>
  <c r="P94" i="23"/>
  <c r="CW94" i="23" s="1"/>
  <c r="M94" i="23"/>
  <c r="DI93" i="23"/>
  <c r="DH93" i="23"/>
  <c r="DG93" i="23"/>
  <c r="Z93" i="23"/>
  <c r="Y93" i="23"/>
  <c r="T93" i="23"/>
  <c r="R93" i="23"/>
  <c r="CX93" i="23" s="1"/>
  <c r="P93" i="23"/>
  <c r="DI92" i="23"/>
  <c r="DH92" i="23"/>
  <c r="DG92" i="23"/>
  <c r="DI91" i="23"/>
  <c r="DH91" i="23"/>
  <c r="DG91" i="23"/>
  <c r="Z91" i="23"/>
  <c r="Y91" i="23"/>
  <c r="T91" i="23"/>
  <c r="R91" i="23"/>
  <c r="CX91" i="23" s="1"/>
  <c r="P91" i="23"/>
  <c r="DI90" i="23"/>
  <c r="DH90" i="23"/>
  <c r="DG90" i="23"/>
  <c r="CZ90" i="23"/>
  <c r="AP90" i="23"/>
  <c r="Z90" i="23" s="1"/>
  <c r="V90" i="23"/>
  <c r="T90" i="23" s="1"/>
  <c r="R90" i="23"/>
  <c r="CX90" i="23" s="1"/>
  <c r="P90" i="23"/>
  <c r="CW90" i="23" s="1"/>
  <c r="M90" i="23"/>
  <c r="DI89" i="23"/>
  <c r="DH89" i="23"/>
  <c r="DG89" i="23"/>
  <c r="Z89" i="23"/>
  <c r="V89" i="23"/>
  <c r="T89" i="23" s="1"/>
  <c r="R89" i="23"/>
  <c r="CX89" i="23" s="1"/>
  <c r="P89" i="23"/>
  <c r="CW89" i="23" s="1"/>
  <c r="M89" i="23"/>
  <c r="DI88" i="23"/>
  <c r="DH88" i="23"/>
  <c r="DG88" i="23"/>
  <c r="BC88" i="23"/>
  <c r="Z88" i="23" s="1"/>
  <c r="T88" i="23"/>
  <c r="R88" i="23"/>
  <c r="CX88" i="23" s="1"/>
  <c r="P88" i="23"/>
  <c r="CW88" i="23" s="1"/>
  <c r="M88" i="23"/>
  <c r="Y88" i="23" s="1"/>
  <c r="DI86" i="23"/>
  <c r="DH86" i="23"/>
  <c r="DG86" i="23"/>
  <c r="Z86" i="23"/>
  <c r="T86" i="23"/>
  <c r="R86" i="23"/>
  <c r="CX86" i="23" s="1"/>
  <c r="P86" i="23"/>
  <c r="CW86" i="23" s="1"/>
  <c r="M86" i="23"/>
  <c r="Y86" i="23" s="1"/>
  <c r="X86" i="23" s="1"/>
  <c r="I86" i="23"/>
  <c r="DI85" i="23"/>
  <c r="DH85" i="23"/>
  <c r="DG85" i="23"/>
  <c r="BD85" i="23"/>
  <c r="Z85" i="23" s="1"/>
  <c r="V85" i="23"/>
  <c r="T85" i="23" s="1"/>
  <c r="R85" i="23"/>
  <c r="CX85" i="23" s="1"/>
  <c r="P85" i="23"/>
  <c r="M85" i="23"/>
  <c r="Y85" i="23" s="1"/>
  <c r="DI84" i="23"/>
  <c r="DH84" i="23"/>
  <c r="DG84" i="23"/>
  <c r="CW84" i="23"/>
  <c r="Z84" i="23"/>
  <c r="T84" i="23"/>
  <c r="R84" i="23"/>
  <c r="CX84" i="23" s="1"/>
  <c r="M84" i="23"/>
  <c r="Y84" i="23" s="1"/>
  <c r="DI83" i="23"/>
  <c r="DH83" i="23"/>
  <c r="DG83" i="23"/>
  <c r="DI82" i="23"/>
  <c r="DH82" i="23"/>
  <c r="DG82" i="23"/>
  <c r="Z82" i="23"/>
  <c r="V82" i="23"/>
  <c r="T82" i="23" s="1"/>
  <c r="R82" i="23"/>
  <c r="CX82" i="23" s="1"/>
  <c r="P82" i="23"/>
  <c r="CW82" i="23" s="1"/>
  <c r="M82" i="23"/>
  <c r="DI81" i="23"/>
  <c r="DH81" i="23"/>
  <c r="DG81" i="23"/>
  <c r="BE81" i="23"/>
  <c r="Z81" i="23" s="1"/>
  <c r="T81" i="23"/>
  <c r="R81" i="23"/>
  <c r="CX81" i="23" s="1"/>
  <c r="P81" i="23"/>
  <c r="CW81" i="23" s="1"/>
  <c r="M81" i="23"/>
  <c r="DI80" i="23"/>
  <c r="DH80" i="23"/>
  <c r="DG80" i="23"/>
  <c r="DI79" i="23"/>
  <c r="DH79" i="23"/>
  <c r="DG79" i="23"/>
  <c r="Z79" i="23"/>
  <c r="T79" i="23"/>
  <c r="R79" i="23"/>
  <c r="CX79" i="23" s="1"/>
  <c r="P79" i="23"/>
  <c r="CW79" i="23" s="1"/>
  <c r="M79" i="23"/>
  <c r="Y79" i="23" s="1"/>
  <c r="X79" i="23" s="1"/>
  <c r="DI78" i="23"/>
  <c r="DH78" i="23"/>
  <c r="DG78" i="23"/>
  <c r="Z78" i="23"/>
  <c r="T78" i="23"/>
  <c r="R78" i="23"/>
  <c r="CX78" i="23" s="1"/>
  <c r="P78" i="23"/>
  <c r="CW78" i="23" s="1"/>
  <c r="M78" i="23"/>
  <c r="DI77" i="23"/>
  <c r="DH77" i="23"/>
  <c r="DG77" i="23"/>
  <c r="Z77" i="23"/>
  <c r="T77" i="23"/>
  <c r="R77" i="23"/>
  <c r="CX77" i="23" s="1"/>
  <c r="P77" i="23"/>
  <c r="CW77" i="23" s="1"/>
  <c r="M77" i="23"/>
  <c r="Y77" i="23" s="1"/>
  <c r="X77" i="23" s="1"/>
  <c r="DI76" i="23"/>
  <c r="DH76" i="23"/>
  <c r="DG76" i="23"/>
  <c r="BE76" i="23"/>
  <c r="BC76" i="23"/>
  <c r="T76" i="23"/>
  <c r="R76" i="23"/>
  <c r="CX76" i="23" s="1"/>
  <c r="P76" i="23"/>
  <c r="CW76" i="23" s="1"/>
  <c r="M76" i="23"/>
  <c r="Y76" i="23" s="1"/>
  <c r="DI75" i="23"/>
  <c r="DH75" i="23"/>
  <c r="DG75" i="23"/>
  <c r="Z75" i="23"/>
  <c r="T75" i="23"/>
  <c r="R75" i="23"/>
  <c r="CX75" i="23" s="1"/>
  <c r="P75" i="23"/>
  <c r="CW75" i="23" s="1"/>
  <c r="M75" i="23"/>
  <c r="Y75" i="23" s="1"/>
  <c r="X75" i="23" s="1"/>
  <c r="DI74" i="23"/>
  <c r="DH74" i="23"/>
  <c r="DG74" i="23"/>
  <c r="Z74" i="23"/>
  <c r="T74" i="23"/>
  <c r="R74" i="23"/>
  <c r="CX74" i="23" s="1"/>
  <c r="P74" i="23"/>
  <c r="CW74" i="23" s="1"/>
  <c r="M74" i="23"/>
  <c r="Y74" i="23" s="1"/>
  <c r="X74" i="23" s="1"/>
  <c r="DI73" i="23"/>
  <c r="DH73" i="23"/>
  <c r="DG73" i="23"/>
  <c r="Z73" i="23"/>
  <c r="T73" i="23"/>
  <c r="R73" i="23"/>
  <c r="CX73" i="23" s="1"/>
  <c r="P73" i="23"/>
  <c r="CW73" i="23" s="1"/>
  <c r="M73" i="23"/>
  <c r="Y73" i="23" s="1"/>
  <c r="X73" i="23" s="1"/>
  <c r="DI72" i="23"/>
  <c r="DH72" i="23"/>
  <c r="DG72" i="23"/>
  <c r="Z72" i="23"/>
  <c r="T72" i="23"/>
  <c r="R72" i="23"/>
  <c r="CX72" i="23" s="1"/>
  <c r="P72" i="23"/>
  <c r="CW72" i="23" s="1"/>
  <c r="M72" i="23"/>
  <c r="Y72" i="23" s="1"/>
  <c r="X72" i="23" s="1"/>
  <c r="DI71" i="23"/>
  <c r="DH71" i="23"/>
  <c r="DG71" i="23"/>
  <c r="DI70" i="23"/>
  <c r="DH70" i="23"/>
  <c r="DG70" i="23"/>
  <c r="Z70" i="23"/>
  <c r="V70" i="23"/>
  <c r="T70" i="23" s="1"/>
  <c r="R70" i="23"/>
  <c r="CX70" i="23" s="1"/>
  <c r="P70" i="23"/>
  <c r="CW70" i="23" s="1"/>
  <c r="M70" i="23"/>
  <c r="Y70" i="23" s="1"/>
  <c r="X70" i="23" s="1"/>
  <c r="DI69" i="23"/>
  <c r="DH69" i="23"/>
  <c r="DG69" i="23"/>
  <c r="Z69" i="23"/>
  <c r="T69" i="23"/>
  <c r="R69" i="23"/>
  <c r="CX69" i="23" s="1"/>
  <c r="P69" i="23"/>
  <c r="CW69" i="23" s="1"/>
  <c r="M69" i="23"/>
  <c r="Y69" i="23" s="1"/>
  <c r="X69" i="23" s="1"/>
  <c r="DI68" i="23"/>
  <c r="DH68" i="23"/>
  <c r="DG68" i="23"/>
  <c r="Z68" i="23"/>
  <c r="T68" i="23"/>
  <c r="R68" i="23"/>
  <c r="CX68" i="23" s="1"/>
  <c r="P68" i="23"/>
  <c r="CW68" i="23" s="1"/>
  <c r="M68" i="23"/>
  <c r="Y68" i="23" s="1"/>
  <c r="X68" i="23" s="1"/>
  <c r="DI67" i="23"/>
  <c r="DH67" i="23"/>
  <c r="DG67" i="23"/>
  <c r="DI66" i="23"/>
  <c r="DH66" i="23"/>
  <c r="DG66" i="23"/>
  <c r="CZ66" i="23"/>
  <c r="Z66" i="23"/>
  <c r="T66" i="23"/>
  <c r="R66" i="23"/>
  <c r="CX66" i="23" s="1"/>
  <c r="P66" i="23"/>
  <c r="CW66" i="23" s="1"/>
  <c r="M66" i="23"/>
  <c r="Y66" i="23" s="1"/>
  <c r="X66" i="23" s="1"/>
  <c r="DI65" i="23"/>
  <c r="DH65" i="23"/>
  <c r="DG65" i="23"/>
  <c r="Z65" i="23"/>
  <c r="Y65" i="23"/>
  <c r="X65" i="23" s="1"/>
  <c r="T65" i="23"/>
  <c r="R65" i="23"/>
  <c r="CX65" i="23" s="1"/>
  <c r="P65" i="23"/>
  <c r="CW65" i="23" s="1"/>
  <c r="DI64" i="23"/>
  <c r="DH64" i="23"/>
  <c r="DG64" i="23"/>
  <c r="DI63" i="23"/>
  <c r="DH63" i="23"/>
  <c r="DG63" i="23"/>
  <c r="BD63" i="23"/>
  <c r="Z63" i="23" s="1"/>
  <c r="T63" i="23"/>
  <c r="R63" i="23"/>
  <c r="CX63" i="23" s="1"/>
  <c r="P63" i="23"/>
  <c r="CW63" i="23" s="1"/>
  <c r="M63" i="23"/>
  <c r="Y63" i="23" s="1"/>
  <c r="DI62" i="23"/>
  <c r="DH62" i="23"/>
  <c r="DG62" i="23"/>
  <c r="DI61" i="23"/>
  <c r="DH61" i="23"/>
  <c r="DG61" i="23"/>
  <c r="Z61" i="23"/>
  <c r="V61" i="23"/>
  <c r="T61" i="23" s="1"/>
  <c r="R61" i="23"/>
  <c r="CX61" i="23" s="1"/>
  <c r="P61" i="23"/>
  <c r="CW61" i="23" s="1"/>
  <c r="M61" i="23"/>
  <c r="Y61" i="23" s="1"/>
  <c r="X61" i="23" s="1"/>
  <c r="DI60" i="23"/>
  <c r="DH60" i="23"/>
  <c r="DG60" i="23"/>
  <c r="BE60" i="23"/>
  <c r="Z60" i="23" s="1"/>
  <c r="T60" i="23"/>
  <c r="R60" i="23"/>
  <c r="CX60" i="23" s="1"/>
  <c r="P60" i="23"/>
  <c r="CW60" i="23" s="1"/>
  <c r="M60" i="23"/>
  <c r="Y60" i="23" s="1"/>
  <c r="DI59" i="23"/>
  <c r="DH59" i="23"/>
  <c r="DG59" i="23"/>
  <c r="DI58" i="23"/>
  <c r="DH58" i="23"/>
  <c r="DG58" i="23"/>
  <c r="Z58" i="23"/>
  <c r="T58" i="23"/>
  <c r="R58" i="23"/>
  <c r="CX58" i="23" s="1"/>
  <c r="P58" i="23"/>
  <c r="CW58" i="23" s="1"/>
  <c r="M58" i="23"/>
  <c r="Y58" i="23" s="1"/>
  <c r="X58" i="23" s="1"/>
  <c r="DI57" i="23"/>
  <c r="DH57" i="23"/>
  <c r="DG57" i="23"/>
  <c r="DI56" i="23"/>
  <c r="DH56" i="23"/>
  <c r="DG56" i="23"/>
  <c r="Z56" i="23"/>
  <c r="T56" i="23"/>
  <c r="R56" i="23"/>
  <c r="CX56" i="23" s="1"/>
  <c r="P56" i="23"/>
  <c r="CW56" i="23" s="1"/>
  <c r="M56" i="23"/>
  <c r="Y56" i="23" s="1"/>
  <c r="X56" i="23" s="1"/>
  <c r="DI55" i="23"/>
  <c r="DH55" i="23"/>
  <c r="DG55" i="23"/>
  <c r="DI54" i="23"/>
  <c r="DH54" i="23"/>
  <c r="DG54" i="23"/>
  <c r="Z54" i="23"/>
  <c r="T54" i="23"/>
  <c r="R54" i="23"/>
  <c r="CX54" i="23" s="1"/>
  <c r="P54" i="23"/>
  <c r="CW54" i="23" s="1"/>
  <c r="M54" i="23"/>
  <c r="Y54" i="23" s="1"/>
  <c r="X54" i="23" s="1"/>
  <c r="DI53" i="23"/>
  <c r="DH53" i="23"/>
  <c r="DG53" i="23"/>
  <c r="DI52" i="23"/>
  <c r="DH52" i="23"/>
  <c r="DG52" i="23"/>
  <c r="BE52" i="23"/>
  <c r="Z52" i="23" s="1"/>
  <c r="T52" i="23"/>
  <c r="R52" i="23"/>
  <c r="CX52" i="23" s="1"/>
  <c r="P52" i="23"/>
  <c r="CW52" i="23" s="1"/>
  <c r="M52" i="23"/>
  <c r="Y52" i="23" s="1"/>
  <c r="DI51" i="23"/>
  <c r="DH51" i="23"/>
  <c r="DG51" i="23"/>
  <c r="DI50" i="23"/>
  <c r="DH50" i="23"/>
  <c r="DG50" i="23"/>
  <c r="Z50" i="23"/>
  <c r="T50" i="23"/>
  <c r="R50" i="23"/>
  <c r="CX50" i="23" s="1"/>
  <c r="P50" i="23"/>
  <c r="CW50" i="23" s="1"/>
  <c r="M50" i="23"/>
  <c r="Y50" i="23" s="1"/>
  <c r="X50" i="23" s="1"/>
  <c r="DI49" i="23"/>
  <c r="DH49" i="23"/>
  <c r="DG49" i="23"/>
  <c r="DI48" i="23"/>
  <c r="DH48" i="23"/>
  <c r="DG48" i="23"/>
  <c r="Z48" i="23"/>
  <c r="T48" i="23"/>
  <c r="R48" i="23"/>
  <c r="CX48" i="23" s="1"/>
  <c r="P48" i="23"/>
  <c r="CW48" i="23" s="1"/>
  <c r="M48" i="23"/>
  <c r="Y48" i="23" s="1"/>
  <c r="X48" i="23" s="1"/>
  <c r="DI47" i="23"/>
  <c r="DH47" i="23"/>
  <c r="DG47" i="23"/>
  <c r="DI46" i="23"/>
  <c r="DH46" i="23"/>
  <c r="DG46" i="23"/>
  <c r="Z46" i="23"/>
  <c r="T46" i="23"/>
  <c r="R46" i="23"/>
  <c r="CX46" i="23" s="1"/>
  <c r="P46" i="23"/>
  <c r="CW46" i="23" s="1"/>
  <c r="M46" i="23"/>
  <c r="Y46" i="23" s="1"/>
  <c r="X46" i="23" s="1"/>
  <c r="DI45" i="23"/>
  <c r="DH45" i="23"/>
  <c r="DG45" i="23"/>
  <c r="DI44" i="23"/>
  <c r="DH44" i="23"/>
  <c r="DG44" i="23"/>
  <c r="CW44" i="23"/>
  <c r="Z44" i="23"/>
  <c r="T44" i="23"/>
  <c r="R44" i="23"/>
  <c r="CX44" i="23" s="1"/>
  <c r="M44" i="23"/>
  <c r="Y44" i="23" s="1"/>
  <c r="DI43" i="23"/>
  <c r="DH43" i="23"/>
  <c r="DG43" i="23"/>
  <c r="DI42" i="23"/>
  <c r="DH42" i="23"/>
  <c r="DG42" i="23"/>
  <c r="Z42" i="23"/>
  <c r="T42" i="23"/>
  <c r="R42" i="23"/>
  <c r="CX42" i="23" s="1"/>
  <c r="P42" i="23"/>
  <c r="CW42" i="23" s="1"/>
  <c r="M42" i="23"/>
  <c r="Y42" i="23" s="1"/>
  <c r="X42" i="23" s="1"/>
  <c r="DI41" i="23"/>
  <c r="DH41" i="23"/>
  <c r="DG41" i="23"/>
  <c r="CZ41" i="23"/>
  <c r="Z41" i="23"/>
  <c r="V41" i="23"/>
  <c r="T41" i="23" s="1"/>
  <c r="R41" i="23"/>
  <c r="CX41" i="23" s="1"/>
  <c r="P41" i="23"/>
  <c r="CW41" i="23" s="1"/>
  <c r="M41" i="23"/>
  <c r="Y41" i="23" s="1"/>
  <c r="X41" i="23" s="1"/>
  <c r="DI40" i="23"/>
  <c r="DH40" i="23"/>
  <c r="DG40" i="23"/>
  <c r="DI39" i="23"/>
  <c r="DH39" i="23"/>
  <c r="DG39" i="23"/>
  <c r="CZ39" i="23"/>
  <c r="Z39" i="23"/>
  <c r="T39" i="23"/>
  <c r="R39" i="23"/>
  <c r="CX39" i="23" s="1"/>
  <c r="P39" i="23"/>
  <c r="CW39" i="23" s="1"/>
  <c r="M39" i="23"/>
  <c r="Y39" i="23" s="1"/>
  <c r="X39" i="23" s="1"/>
  <c r="DI38" i="23"/>
  <c r="DH38" i="23"/>
  <c r="DG38" i="23"/>
  <c r="Z38" i="23"/>
  <c r="Y38" i="23"/>
  <c r="T38" i="23"/>
  <c r="R38" i="23"/>
  <c r="CX38" i="23" s="1"/>
  <c r="P38" i="23"/>
  <c r="CW38" i="23" s="1"/>
  <c r="DI37" i="23"/>
  <c r="DH37" i="23"/>
  <c r="DG37" i="23"/>
  <c r="DE37" i="23"/>
  <c r="Z37" i="23"/>
  <c r="Y37" i="23"/>
  <c r="T37" i="23"/>
  <c r="R37" i="23"/>
  <c r="CX37" i="23" s="1"/>
  <c r="P37" i="23"/>
  <c r="CW37" i="23" s="1"/>
  <c r="DI36" i="23"/>
  <c r="DH36" i="23"/>
  <c r="DG36" i="23"/>
  <c r="DI35" i="23"/>
  <c r="DH35" i="23"/>
  <c r="DG35" i="23"/>
  <c r="DE35" i="23"/>
  <c r="CZ35" i="23"/>
  <c r="BE35" i="23"/>
  <c r="Z35" i="23" s="1"/>
  <c r="T35" i="23"/>
  <c r="S35" i="23"/>
  <c r="P35" i="23"/>
  <c r="CW35" i="23" s="1"/>
  <c r="M35" i="23"/>
  <c r="I35" i="23"/>
  <c r="DI34" i="23"/>
  <c r="DH34" i="23"/>
  <c r="DG34" i="23"/>
  <c r="Z34" i="23"/>
  <c r="Y34" i="23"/>
  <c r="DI33" i="23"/>
  <c r="DH33" i="23"/>
  <c r="DG33" i="23"/>
  <c r="CZ33" i="23"/>
  <c r="Z33" i="23"/>
  <c r="V33" i="23"/>
  <c r="T33" i="23" s="1"/>
  <c r="S33" i="23"/>
  <c r="Q33" i="23"/>
  <c r="Q185" i="23" s="1"/>
  <c r="M33" i="23"/>
  <c r="DI32" i="23"/>
  <c r="DH32" i="23"/>
  <c r="DG32" i="23"/>
  <c r="DI31" i="23"/>
  <c r="DH31" i="23"/>
  <c r="DG31" i="23"/>
  <c r="DE31" i="23"/>
  <c r="CW31" i="23"/>
  <c r="AO31" i="23"/>
  <c r="AO185" i="23" s="1"/>
  <c r="V31" i="23"/>
  <c r="T31" i="23" s="1"/>
  <c r="R31" i="23"/>
  <c r="CX31" i="23" s="1"/>
  <c r="M31" i="23"/>
  <c r="Y31" i="23" s="1"/>
  <c r="DI30" i="23"/>
  <c r="DH30" i="23"/>
  <c r="DG30" i="23"/>
  <c r="Z30" i="23"/>
  <c r="T30" i="23"/>
  <c r="R30" i="23"/>
  <c r="CX30" i="23" s="1"/>
  <c r="P30" i="23"/>
  <c r="CW30" i="23" s="1"/>
  <c r="M30" i="23"/>
  <c r="Y30" i="23" s="1"/>
  <c r="X30" i="23" s="1"/>
  <c r="DI29" i="23"/>
  <c r="DH29" i="23"/>
  <c r="DG29" i="23"/>
  <c r="DI28" i="23"/>
  <c r="DH28" i="23"/>
  <c r="DG28" i="23"/>
  <c r="CX28" i="23"/>
  <c r="CW28" i="23"/>
  <c r="Z28" i="23"/>
  <c r="T28" i="23"/>
  <c r="M28" i="23"/>
  <c r="Y28" i="23" s="1"/>
  <c r="X28" i="23" s="1"/>
  <c r="DI27" i="23"/>
  <c r="DH27" i="23"/>
  <c r="DG27" i="23"/>
  <c r="DI26" i="23"/>
  <c r="DH26" i="23"/>
  <c r="DG26" i="23"/>
  <c r="BE26" i="23"/>
  <c r="T26" i="23"/>
  <c r="R26" i="23"/>
  <c r="CX26" i="23" s="1"/>
  <c r="P26" i="23"/>
  <c r="CW26" i="23" s="1"/>
  <c r="M26" i="23"/>
  <c r="Y26" i="23" s="1"/>
  <c r="DI25" i="23"/>
  <c r="DH25" i="23"/>
  <c r="DG25" i="23"/>
  <c r="DI24" i="23"/>
  <c r="DH24" i="23"/>
  <c r="DG24" i="23"/>
  <c r="DE24" i="23"/>
  <c r="Z24" i="23"/>
  <c r="T24" i="23"/>
  <c r="R24" i="23"/>
  <c r="CX24" i="23" s="1"/>
  <c r="P24" i="23"/>
  <c r="CW24" i="23" s="1"/>
  <c r="M24" i="23"/>
  <c r="Y24" i="23" s="1"/>
  <c r="X24" i="23" s="1"/>
  <c r="DI23" i="23"/>
  <c r="DH23" i="23"/>
  <c r="DG23" i="23"/>
  <c r="Z23" i="23"/>
  <c r="T23" i="23"/>
  <c r="R23" i="23"/>
  <c r="CX23" i="23" s="1"/>
  <c r="P23" i="23"/>
  <c r="CW23" i="23" s="1"/>
  <c r="M23" i="23"/>
  <c r="Y23" i="23" s="1"/>
  <c r="X23" i="23" s="1"/>
  <c r="DI22" i="23"/>
  <c r="DH22" i="23"/>
  <c r="DG22" i="23"/>
  <c r="DI21" i="23"/>
  <c r="DH21" i="23"/>
  <c r="DG21" i="23"/>
  <c r="Z21" i="23"/>
  <c r="T21" i="23"/>
  <c r="R21" i="23"/>
  <c r="CX21" i="23" s="1"/>
  <c r="P21" i="23"/>
  <c r="CW21" i="23" s="1"/>
  <c r="M21" i="23"/>
  <c r="Y21" i="23" s="1"/>
  <c r="X21" i="23" s="1"/>
  <c r="DI20" i="23"/>
  <c r="DH20" i="23"/>
  <c r="DG20" i="23"/>
  <c r="DI19" i="23"/>
  <c r="DH19" i="23"/>
  <c r="DG19" i="23"/>
  <c r="Z19" i="23"/>
  <c r="T19" i="23"/>
  <c r="R19" i="23"/>
  <c r="CX19" i="23" s="1"/>
  <c r="P19" i="23"/>
  <c r="CW19" i="23" s="1"/>
  <c r="M19" i="23"/>
  <c r="Y19" i="23" s="1"/>
  <c r="X19" i="23" s="1"/>
  <c r="DI18" i="23"/>
  <c r="DH18" i="23"/>
  <c r="DG18" i="23"/>
  <c r="DI17" i="23"/>
  <c r="DH17" i="23"/>
  <c r="DG17" i="23"/>
  <c r="CZ17" i="23"/>
  <c r="Z17" i="23"/>
  <c r="T17" i="23"/>
  <c r="R17" i="23"/>
  <c r="CX17" i="23" s="1"/>
  <c r="P17" i="23"/>
  <c r="CW17" i="23" s="1"/>
  <c r="M17" i="23"/>
  <c r="Y17" i="23" s="1"/>
  <c r="X17" i="23" s="1"/>
  <c r="I17" i="23"/>
  <c r="DI16" i="23"/>
  <c r="DH16" i="23"/>
  <c r="DG16" i="23"/>
  <c r="CZ16" i="23"/>
  <c r="Z16" i="23"/>
  <c r="T16" i="23"/>
  <c r="R16" i="23"/>
  <c r="CX16" i="23" s="1"/>
  <c r="P16" i="23"/>
  <c r="CW16" i="23" s="1"/>
  <c r="M16" i="23"/>
  <c r="Y16" i="23" s="1"/>
  <c r="X16" i="23" s="1"/>
  <c r="DI15" i="23"/>
  <c r="DH15" i="23"/>
  <c r="DG15" i="23"/>
  <c r="DI14" i="23"/>
  <c r="DH14" i="23"/>
  <c r="DG14" i="23"/>
  <c r="CZ14" i="23"/>
  <c r="Z14" i="23"/>
  <c r="V14" i="23"/>
  <c r="T14" i="23" s="1"/>
  <c r="R14" i="23"/>
  <c r="CX14" i="23" s="1"/>
  <c r="P14" i="23"/>
  <c r="CW14" i="23" s="1"/>
  <c r="M14" i="23"/>
  <c r="Y14" i="23" s="1"/>
  <c r="X14" i="23" s="1"/>
  <c r="DI13" i="23"/>
  <c r="DH13" i="23"/>
  <c r="DG13" i="23"/>
  <c r="DI12" i="23"/>
  <c r="DH12" i="23"/>
  <c r="DG12" i="23"/>
  <c r="CZ12" i="23"/>
  <c r="BD12" i="23"/>
  <c r="V12" i="23"/>
  <c r="T12" i="23" s="1"/>
  <c r="R12" i="23"/>
  <c r="CX12" i="23" s="1"/>
  <c r="P12" i="23"/>
  <c r="CW12" i="23" s="1"/>
  <c r="M12" i="23"/>
  <c r="Y12" i="23" s="1"/>
  <c r="DI11" i="23"/>
  <c r="DH11" i="23"/>
  <c r="DG11" i="23"/>
  <c r="DI10" i="23"/>
  <c r="DH10" i="23"/>
  <c r="DG10" i="23"/>
  <c r="CZ10" i="23"/>
  <c r="Z10" i="23"/>
  <c r="V10" i="23"/>
  <c r="T10" i="23" s="1"/>
  <c r="R10" i="23"/>
  <c r="CX10" i="23" s="1"/>
  <c r="P10" i="23"/>
  <c r="M10" i="23"/>
  <c r="Y10" i="23" s="1"/>
  <c r="DI9" i="23"/>
  <c r="DH9" i="23"/>
  <c r="DG9" i="23"/>
  <c r="CZ9" i="23"/>
  <c r="CW9" i="23"/>
  <c r="Z9" i="23"/>
  <c r="V9" i="23"/>
  <c r="T9" i="23" s="1"/>
  <c r="R9" i="23"/>
  <c r="CX9" i="23" s="1"/>
  <c r="M9" i="23"/>
  <c r="Y9" i="23" s="1"/>
  <c r="DI8" i="23"/>
  <c r="DH8" i="23"/>
  <c r="DG8" i="23"/>
  <c r="Z8" i="23"/>
  <c r="Y8" i="23"/>
  <c r="DI7" i="23"/>
  <c r="DH7" i="23"/>
  <c r="DG7" i="23"/>
  <c r="CZ7" i="23"/>
  <c r="Z7" i="23"/>
  <c r="V7" i="23"/>
  <c r="R7" i="23"/>
  <c r="CX7" i="23" s="1"/>
  <c r="P7" i="23"/>
  <c r="CW7" i="23" s="1"/>
  <c r="M7" i="23"/>
  <c r="Y7" i="23" s="1"/>
  <c r="DI6" i="23"/>
  <c r="DH6" i="23"/>
  <c r="DG6" i="23"/>
  <c r="Z6" i="23"/>
  <c r="T6" i="23"/>
  <c r="R6" i="23"/>
  <c r="P6" i="23"/>
  <c r="M6" i="23"/>
  <c r="CZ71" i="25" l="1"/>
  <c r="S71" i="25"/>
  <c r="X6" i="25"/>
  <c r="BD71" i="25"/>
  <c r="R71" i="25"/>
  <c r="I71" i="25"/>
  <c r="BC71" i="25"/>
  <c r="M71" i="25"/>
  <c r="DE71" i="25"/>
  <c r="AO71" i="25"/>
  <c r="V71" i="25"/>
  <c r="P71" i="25"/>
  <c r="BE71" i="25"/>
  <c r="AP71" i="25"/>
  <c r="AV71" i="25"/>
  <c r="DN71" i="25"/>
  <c r="BB71" i="25"/>
  <c r="AW71" i="25"/>
  <c r="X146" i="23"/>
  <c r="X37" i="23"/>
  <c r="AA38" i="23"/>
  <c r="AA42" i="23"/>
  <c r="X44" i="23"/>
  <c r="AA44" i="23"/>
  <c r="AA46" i="23"/>
  <c r="AA50" i="23"/>
  <c r="X52" i="23"/>
  <c r="AA61" i="23"/>
  <c r="X63" i="23"/>
  <c r="AA63" i="23"/>
  <c r="W78" i="23"/>
  <c r="W91" i="23"/>
  <c r="X93" i="23"/>
  <c r="AA102" i="23"/>
  <c r="AA125" i="23"/>
  <c r="W131" i="23"/>
  <c r="AW185" i="23"/>
  <c r="X8" i="23"/>
  <c r="AA84" i="23"/>
  <c r="W85" i="23"/>
  <c r="Z137" i="23"/>
  <c r="X137" i="23" s="1"/>
  <c r="AA141" i="23"/>
  <c r="W143" i="23"/>
  <c r="AA143" i="23"/>
  <c r="W145" i="23"/>
  <c r="AA145" i="23"/>
  <c r="AA148" i="23"/>
  <c r="Z151" i="23"/>
  <c r="X151" i="23" s="1"/>
  <c r="X153" i="23"/>
  <c r="X10" i="23"/>
  <c r="X85" i="23"/>
  <c r="AA14" i="23"/>
  <c r="I185" i="23"/>
  <c r="AA17" i="23"/>
  <c r="AA19" i="23"/>
  <c r="AA24" i="23"/>
  <c r="DE185" i="23"/>
  <c r="AA30" i="23"/>
  <c r="Z31" i="23"/>
  <c r="X31" i="23" s="1"/>
  <c r="Y33" i="23"/>
  <c r="X33" i="23" s="1"/>
  <c r="S185" i="23"/>
  <c r="X38" i="23"/>
  <c r="AA54" i="23"/>
  <c r="AA58" i="23"/>
  <c r="X60" i="23"/>
  <c r="AA60" i="23"/>
  <c r="AA76" i="23"/>
  <c r="BC185" i="23"/>
  <c r="X84" i="23"/>
  <c r="X88" i="23"/>
  <c r="AA88" i="23"/>
  <c r="X91" i="23"/>
  <c r="W93" i="23"/>
  <c r="Z97" i="23"/>
  <c r="X97" i="23" s="1"/>
  <c r="AA115" i="23"/>
  <c r="AA119" i="23"/>
  <c r="AA135" i="23"/>
  <c r="AA139" i="23"/>
  <c r="X141" i="23"/>
  <c r="W153" i="23"/>
  <c r="Y78" i="23"/>
  <c r="X78" i="23" s="1"/>
  <c r="AA81" i="23"/>
  <c r="CW85" i="23"/>
  <c r="AA85" i="23" s="1"/>
  <c r="AT185" i="23"/>
  <c r="Z94" i="23"/>
  <c r="AA97" i="23"/>
  <c r="AA129" i="23"/>
  <c r="AA133" i="23"/>
  <c r="AA7" i="23"/>
  <c r="CZ185" i="23"/>
  <c r="BD185" i="23"/>
  <c r="Z12" i="23"/>
  <c r="X12" i="23" s="1"/>
  <c r="BE185" i="23"/>
  <c r="Z26" i="23"/>
  <c r="X26" i="23" s="1"/>
  <c r="X99" i="23"/>
  <c r="X105" i="23"/>
  <c r="X109" i="23"/>
  <c r="AA118" i="23"/>
  <c r="AA151" i="23"/>
  <c r="CX153" i="23"/>
  <c r="AA153" i="23" s="1"/>
  <c r="X155" i="23"/>
  <c r="V185" i="23"/>
  <c r="X9" i="23"/>
  <c r="W10" i="23"/>
  <c r="AA28" i="23"/>
  <c r="X34" i="23"/>
  <c r="Y35" i="23"/>
  <c r="X35" i="23" s="1"/>
  <c r="AA37" i="23"/>
  <c r="AA65" i="23"/>
  <c r="AA69" i="23"/>
  <c r="AA73" i="23"/>
  <c r="AA75" i="23"/>
  <c r="Z76" i="23"/>
  <c r="W81" i="23"/>
  <c r="Y81" i="23"/>
  <c r="X81" i="23" s="1"/>
  <c r="W94" i="23"/>
  <c r="AA94" i="23"/>
  <c r="W95" i="23"/>
  <c r="AA95" i="23"/>
  <c r="AA99" i="23"/>
  <c r="W101" i="23"/>
  <c r="X102" i="23"/>
  <c r="W103" i="23"/>
  <c r="AA105" i="23"/>
  <c r="W107" i="23"/>
  <c r="AA109" i="23"/>
  <c r="W113" i="23"/>
  <c r="Y113" i="23"/>
  <c r="X113" i="23" s="1"/>
  <c r="W115" i="23"/>
  <c r="Y115" i="23"/>
  <c r="X115" i="23" s="1"/>
  <c r="W118" i="23"/>
  <c r="Y118" i="23"/>
  <c r="X118" i="23" s="1"/>
  <c r="W119" i="23"/>
  <c r="Y119" i="23"/>
  <c r="X119" i="23" s="1"/>
  <c r="AA121" i="23"/>
  <c r="DN185" i="23"/>
  <c r="X135" i="23"/>
  <c r="X139" i="23"/>
  <c r="W148" i="23"/>
  <c r="AA155" i="23"/>
  <c r="CW6" i="23"/>
  <c r="X7" i="23"/>
  <c r="AA9" i="23"/>
  <c r="AA16" i="23"/>
  <c r="AA21" i="23"/>
  <c r="AA23" i="23"/>
  <c r="AA39" i="23"/>
  <c r="AA41" i="23"/>
  <c r="AA48" i="23"/>
  <c r="AA52" i="23"/>
  <c r="AA56" i="23"/>
  <c r="AA66" i="23"/>
  <c r="AA68" i="23"/>
  <c r="AA70" i="23"/>
  <c r="AA72" i="23"/>
  <c r="AA74" i="23"/>
  <c r="X76" i="23"/>
  <c r="AA78" i="23"/>
  <c r="M185" i="23"/>
  <c r="W6" i="23"/>
  <c r="CX6" i="23"/>
  <c r="T7" i="23"/>
  <c r="T185" i="23" s="1"/>
  <c r="W9" i="23"/>
  <c r="CW10" i="23"/>
  <c r="AA10" i="23" s="1"/>
  <c r="W12" i="23"/>
  <c r="AA12" i="23"/>
  <c r="W14" i="23"/>
  <c r="W16" i="23"/>
  <c r="W19" i="23"/>
  <c r="W24" i="23"/>
  <c r="W26" i="23"/>
  <c r="AA26" i="23"/>
  <c r="W28" i="23"/>
  <c r="W31" i="23"/>
  <c r="AA31" i="23"/>
  <c r="P33" i="23"/>
  <c r="CW33" i="23" s="1"/>
  <c r="R33" i="23"/>
  <c r="CX33" i="23" s="1"/>
  <c r="R35" i="23"/>
  <c r="CX35" i="23" s="1"/>
  <c r="AA35" i="23" s="1"/>
  <c r="W38" i="23"/>
  <c r="W41" i="23"/>
  <c r="W42" i="23"/>
  <c r="W44" i="23"/>
  <c r="W48" i="23"/>
  <c r="W52" i="23"/>
  <c r="W54" i="23"/>
  <c r="W58" i="23"/>
  <c r="W61" i="23"/>
  <c r="W65" i="23"/>
  <c r="W69" i="23"/>
  <c r="W70" i="23"/>
  <c r="W73" i="23"/>
  <c r="W75" i="23"/>
  <c r="Y82" i="23"/>
  <c r="W82" i="23"/>
  <c r="W84" i="23"/>
  <c r="AA101" i="23"/>
  <c r="AA103" i="23"/>
  <c r="AA107" i="23"/>
  <c r="AA113" i="23"/>
  <c r="W17" i="23"/>
  <c r="W21" i="23"/>
  <c r="W23" i="23"/>
  <c r="W30" i="23"/>
  <c r="W35" i="23"/>
  <c r="W37" i="23"/>
  <c r="W39" i="23"/>
  <c r="W46" i="23"/>
  <c r="W50" i="23"/>
  <c r="W56" i="23"/>
  <c r="W60" i="23"/>
  <c r="W63" i="23"/>
  <c r="W66" i="23"/>
  <c r="W68" i="23"/>
  <c r="W72" i="23"/>
  <c r="W74" i="23"/>
  <c r="W76" i="23"/>
  <c r="AA77" i="23"/>
  <c r="AA79" i="23"/>
  <c r="AA82" i="23"/>
  <c r="AA86" i="23"/>
  <c r="W88" i="23"/>
  <c r="Y89" i="23"/>
  <c r="X89" i="23" s="1"/>
  <c r="W89" i="23"/>
  <c r="AA89" i="23"/>
  <c r="AA131" i="23"/>
  <c r="W77" i="23"/>
  <c r="W79" i="23"/>
  <c r="Y90" i="23"/>
  <c r="X90" i="23" s="1"/>
  <c r="W90" i="23"/>
  <c r="AP185" i="23"/>
  <c r="AA90" i="23"/>
  <c r="CW93" i="23"/>
  <c r="AA93" i="23" s="1"/>
  <c r="Y94" i="23"/>
  <c r="Y95" i="23"/>
  <c r="X95" i="23" s="1"/>
  <c r="AV185" i="23"/>
  <c r="AA96" i="23"/>
  <c r="W97" i="23"/>
  <c r="Y101" i="23"/>
  <c r="X101" i="23" s="1"/>
  <c r="Y103" i="23"/>
  <c r="X103" i="23" s="1"/>
  <c r="Y107" i="23"/>
  <c r="X107" i="23" s="1"/>
  <c r="Y117" i="23"/>
  <c r="X117" i="23" s="1"/>
  <c r="W117" i="23"/>
  <c r="Z121" i="23"/>
  <c r="X121" i="23" s="1"/>
  <c r="W125" i="23"/>
  <c r="W129" i="23"/>
  <c r="Y131" i="23"/>
  <c r="X131" i="23" s="1"/>
  <c r="Z133" i="23"/>
  <c r="X133" i="23" s="1"/>
  <c r="AA137" i="23"/>
  <c r="Y143" i="23"/>
  <c r="X143" i="23" s="1"/>
  <c r="Y145" i="23"/>
  <c r="X145" i="23" s="1"/>
  <c r="Y148" i="23"/>
  <c r="X148" i="23" s="1"/>
  <c r="Y149" i="23"/>
  <c r="X149" i="23" s="1"/>
  <c r="W149" i="23"/>
  <c r="W151" i="23"/>
  <c r="AQ185" i="23"/>
  <c r="BG185" i="23"/>
  <c r="CW91" i="23"/>
  <c r="AA91" i="23" s="1"/>
  <c r="Y96" i="23"/>
  <c r="X96" i="23" s="1"/>
  <c r="W96" i="23"/>
  <c r="Y111" i="23"/>
  <c r="X111" i="23" s="1"/>
  <c r="W111" i="23"/>
  <c r="AA111" i="23"/>
  <c r="AA114" i="23"/>
  <c r="AA116" i="23"/>
  <c r="AA117" i="23"/>
  <c r="AA122" i="23"/>
  <c r="AA123" i="23"/>
  <c r="AA124" i="23"/>
  <c r="Y126" i="23"/>
  <c r="X126" i="23" s="1"/>
  <c r="W126" i="23"/>
  <c r="AA126" i="23"/>
  <c r="AA127" i="23"/>
  <c r="W141" i="23"/>
  <c r="AA149" i="23"/>
  <c r="W86" i="23"/>
  <c r="W99" i="23"/>
  <c r="W102" i="23"/>
  <c r="W105" i="23"/>
  <c r="W109" i="23"/>
  <c r="W114" i="23"/>
  <c r="W116" i="23"/>
  <c r="W121" i="23"/>
  <c r="W122" i="23"/>
  <c r="W123" i="23"/>
  <c r="W124" i="23"/>
  <c r="W127" i="23"/>
  <c r="W133" i="23"/>
  <c r="W135" i="23"/>
  <c r="W137" i="23"/>
  <c r="W139" i="23"/>
  <c r="W155" i="23"/>
  <c r="CX71" i="25" l="1"/>
  <c r="T71" i="25"/>
  <c r="W71" i="25"/>
  <c r="Z71" i="25"/>
  <c r="CW71" i="25"/>
  <c r="AA71" i="25"/>
  <c r="Y71" i="25"/>
  <c r="X94" i="23"/>
  <c r="W7" i="23"/>
  <c r="Y185" i="23"/>
  <c r="X82" i="23"/>
  <c r="CW185" i="23"/>
  <c r="AA6" i="23"/>
  <c r="Z185" i="23"/>
  <c r="W33" i="23"/>
  <c r="W185" i="23" s="1"/>
  <c r="AA33" i="23"/>
  <c r="CX185" i="23"/>
  <c r="R185" i="23"/>
  <c r="P185" i="23"/>
  <c r="X71" i="25" l="1"/>
  <c r="X185" i="23"/>
  <c r="AA185" i="23"/>
</calcChain>
</file>

<file path=xl/sharedStrings.xml><?xml version="1.0" encoding="utf-8"?>
<sst xmlns="http://schemas.openxmlformats.org/spreadsheetml/2006/main" count="2552" uniqueCount="507">
  <si>
    <t>STT</t>
  </si>
  <si>
    <t>Loại đất</t>
  </si>
  <si>
    <t>Số thửa</t>
  </si>
  <si>
    <t>Tờ BĐ</t>
  </si>
  <si>
    <t>Diện tích (m2)</t>
  </si>
  <si>
    <t>Hệ số (1-4)</t>
  </si>
  <si>
    <t>Hệ số (1-2)</t>
  </si>
  <si>
    <t>Tổng diện tích</t>
  </si>
  <si>
    <t>Đóng góp NTM (tỉ lệ 1,22% đối với ngoài đồng)</t>
  </si>
  <si>
    <t>Diện tích thu hồi các dự án trước</t>
  </si>
  <si>
    <t>XĐ Hậu Dốc</t>
  </si>
  <si>
    <t>XĐ Tây Fong 1</t>
  </si>
  <si>
    <t>XĐ NT5</t>
  </si>
  <si>
    <t>XĐ NT2</t>
  </si>
  <si>
    <t>XĐ NT1</t>
  </si>
  <si>
    <t>XĐ Đại Hiếu vùng 5</t>
  </si>
  <si>
    <t>XĐ Đại Hiếu vùng 4</t>
  </si>
  <si>
    <t>XĐ Đại Hiếu vùng 2</t>
  </si>
  <si>
    <t>XĐ Đại Hiếu vùng 1</t>
  </si>
  <si>
    <t xml:space="preserve">XĐ Hạ Tây vùng 6 </t>
  </si>
  <si>
    <t xml:space="preserve">XĐ Hạ Tây vùng 4 </t>
  </si>
  <si>
    <t>XĐ Hạ Tây vùng 2</t>
  </si>
  <si>
    <t>XĐ Hạ Tây vùng 1</t>
  </si>
  <si>
    <t>XĐ Thượng Tây vùng 1</t>
  </si>
  <si>
    <t>XĐ Thượng Tây vùng 2</t>
  </si>
  <si>
    <t>XĐ Thượng Tây vùng 3</t>
  </si>
  <si>
    <t xml:space="preserve">XĐ Thượng Tây vùng 4 </t>
  </si>
  <si>
    <t>XĐ Bồ nông vùng 6</t>
  </si>
  <si>
    <t>XĐ đồng Đò vùng 2</t>
  </si>
  <si>
    <t>XĐ Tiền Lang chăn nuôi</t>
  </si>
  <si>
    <t>XĐ Láng</t>
  </si>
  <si>
    <t>XĐ Tiền Lang Lập</t>
  </si>
  <si>
    <t>XĐ cửa ông Vui</t>
  </si>
  <si>
    <t>XĐ Tiền Đình</t>
  </si>
  <si>
    <t>XĐ Thượng Đông vùng 1</t>
  </si>
  <si>
    <t>XĐ Trại bèo</t>
  </si>
  <si>
    <t>XĐ Tiền Lang 1</t>
  </si>
  <si>
    <t>XĐ Tiền Lang 2</t>
  </si>
  <si>
    <t>XĐ đò 4</t>
  </si>
  <si>
    <t>XĐ Lập</t>
  </si>
  <si>
    <t>XĐ Ngàn</t>
  </si>
  <si>
    <t>XĐ Sân Kho</t>
  </si>
  <si>
    <t>XĐ cầu Trại</t>
  </si>
  <si>
    <t>XĐ Ao Phe</t>
  </si>
  <si>
    <t>XĐ Đò vùng 10</t>
  </si>
  <si>
    <t>XĐ Đò vùng 8</t>
  </si>
  <si>
    <t>XĐ Đò vùng 7</t>
  </si>
  <si>
    <t>XĐ Đò vùng 6</t>
  </si>
  <si>
    <t>XĐ Đò vùng 5</t>
  </si>
  <si>
    <t>XĐ Đò vùng 4</t>
  </si>
  <si>
    <t>XĐ Đò vùng 1</t>
  </si>
  <si>
    <t>XĐ Đoài Lang Đông Vùng 1</t>
  </si>
  <si>
    <t>XĐ Đoài Lang Đông Vùng 2</t>
  </si>
  <si>
    <t>XĐ Đoài Lang Đông Vùng 8</t>
  </si>
  <si>
    <t>XĐ Đoài Lang Tây Vùng 10</t>
  </si>
  <si>
    <t>XĐ Đoài Lang Tây Vùng 9</t>
  </si>
  <si>
    <t>XĐ Đoài Lang Tây Vùng 7</t>
  </si>
  <si>
    <t>XĐ Đoài Lang Tây Vùng 6</t>
  </si>
  <si>
    <t>XĐ Đoài Lang Tây Vùng 5</t>
  </si>
  <si>
    <t>XĐ Đoài Lang Tây Vùng 4</t>
  </si>
  <si>
    <t>XĐ Đoài Lang Tây Vùng 3</t>
  </si>
  <si>
    <t>XĐ Đoài Lang Tây Vùng 2</t>
  </si>
  <si>
    <t>XĐ Đoài Lang Tây Vùng 1</t>
  </si>
  <si>
    <t>Xứ Đồng Đò vùng 10</t>
  </si>
  <si>
    <t>Xứ Đồng Đò vùng 8</t>
  </si>
  <si>
    <t>Xứ Đồng Đò vùng 7</t>
  </si>
  <si>
    <t>Xứ Đồng Rộc</t>
  </si>
  <si>
    <t>Xứ Vườn Rộc</t>
  </si>
  <si>
    <t>XĐ Bồ nông vùng 7</t>
  </si>
  <si>
    <t>XĐ Bồ nông vùng 5</t>
  </si>
  <si>
    <t>XĐ Bồ nông vùng 2</t>
  </si>
  <si>
    <t>XĐ Bồ nông vùng 1</t>
  </si>
  <si>
    <t>XĐ Đồng Trạch Vùng 7</t>
  </si>
  <si>
    <t>XĐ Đồng Trạch Vùng 6</t>
  </si>
  <si>
    <t>XĐ Đồng Trạch Vùng 5</t>
  </si>
  <si>
    <t>XĐ Đồng Trạch Vùng 4</t>
  </si>
  <si>
    <t>XĐ Đồng Trạch Vùng 3</t>
  </si>
  <si>
    <t>XĐ Đồng Trạch Vùng 2</t>
  </si>
  <si>
    <t>XĐ Đồng Trạch Vùng 1</t>
  </si>
  <si>
    <t>XĐ phần trăm thổ</t>
  </si>
  <si>
    <t xml:space="preserve">Ao </t>
  </si>
  <si>
    <t>Vườn</t>
  </si>
  <si>
    <t>Họ và tên</t>
  </si>
  <si>
    <t>Số GCN</t>
  </si>
  <si>
    <t>Ngày tháng cấp GCN</t>
  </si>
  <si>
    <t xml:space="preserve">Diện tích </t>
  </si>
  <si>
    <t>TBĐ</t>
  </si>
  <si>
    <t>26/4</t>
  </si>
  <si>
    <t>Trịnh Thị Vóc</t>
  </si>
  <si>
    <t>Thôn Thủ Chính, xã Nam Chính</t>
  </si>
  <si>
    <t>LUC</t>
  </si>
  <si>
    <t>VP 032273</t>
  </si>
  <si>
    <t>29/9/2023</t>
  </si>
  <si>
    <t>106/4</t>
  </si>
  <si>
    <t xml:space="preserve">Trần Văn Bình (chết), Vợ: Lương Thị Tâm </t>
  </si>
  <si>
    <t>Nam</t>
  </si>
  <si>
    <t xml:space="preserve"> Trần Văn Bình</t>
  </si>
  <si>
    <t>Lương Thị Tâm</t>
  </si>
  <si>
    <t>UBND xã Ái Quốc</t>
  </si>
  <si>
    <t>UBND xã Ái quốc</t>
  </si>
  <si>
    <t>69/4</t>
  </si>
  <si>
    <t>Phạm Văn Ngôn, Mai Thị Thảo</t>
  </si>
  <si>
    <t>Phạm Văn Ngôn</t>
  </si>
  <si>
    <t>70/4</t>
  </si>
  <si>
    <t>Lương Thị Chức (chết), con: Lương Ngọc Đức</t>
  </si>
  <si>
    <t>Lương Văn Chức</t>
  </si>
  <si>
    <t>135/4</t>
  </si>
  <si>
    <t>Tạ Duy Phơn (chết), Con: Tạ Thị Chinh</t>
  </si>
  <si>
    <t>Tạ Duy Phơn</t>
  </si>
  <si>
    <t>Tạ Văn Phi, Tạ Thị Chinh, Tạ Văn Phú</t>
  </si>
  <si>
    <t>82/4</t>
  </si>
  <si>
    <t>Nguyễn Văn Vệ, Đỗ Thị Síu</t>
  </si>
  <si>
    <t>Nguyễn Văn Vệ</t>
  </si>
  <si>
    <t>128/4</t>
  </si>
  <si>
    <t>Tạ Anh Chiến, Tạ Việt Khoa, Tạ Thị Ngọc Anh, Tạ Thị Kiều Anh, Tạ Văn Phú, Tạ Thị Chinh, Trần Thị Liên, Trần Thị Thuỷ, Trần Thị Thu</t>
  </si>
  <si>
    <t>Hà Thị Đoán</t>
  </si>
  <si>
    <t>127/4</t>
  </si>
  <si>
    <t>Tạ Anh Chiến, Hoàng Thị Sen</t>
  </si>
  <si>
    <t>Tạ Văn Chiến</t>
  </si>
  <si>
    <t>109/4</t>
  </si>
  <si>
    <t>Nguyễn Thị Mân (chết), con: Nguyễn Mạnh Hiền</t>
  </si>
  <si>
    <t>Nguyễn Thị Mân</t>
  </si>
  <si>
    <t>Phạm Văn Tuân, Hà Thị Minh</t>
  </si>
  <si>
    <t>Phạm Văn Tuân</t>
  </si>
  <si>
    <t>CS 00518</t>
  </si>
  <si>
    <t>13/5/2015</t>
  </si>
  <si>
    <t>119/4</t>
  </si>
  <si>
    <t>Phạm Văn Đậu (chết), Con: Phạm Văn Thuấn</t>
  </si>
  <si>
    <t xml:space="preserve">Phạm Văn Đậu </t>
  </si>
  <si>
    <t>Tô Thị Thìn</t>
  </si>
  <si>
    <t>75/4</t>
  </si>
  <si>
    <t>Lê Thị Nhung</t>
  </si>
  <si>
    <t>CS 00470</t>
  </si>
  <si>
    <t>57/4</t>
  </si>
  <si>
    <t>Phạm Thị Sinh (chết), con: Phạm Thị Thục</t>
  </si>
  <si>
    <t xml:space="preserve"> Phạm Thị Sinh</t>
  </si>
  <si>
    <t>43/4</t>
  </si>
  <si>
    <t>Nguyễn Thị Khuy-chết. Con: Lê Thị Thủy</t>
  </si>
  <si>
    <t>Lê Thị Xương</t>
  </si>
  <si>
    <t>45/4</t>
  </si>
  <si>
    <t>Lê Thị Đào (chết) Cháu: Lê Văn Ngọc</t>
  </si>
  <si>
    <t>Nam - chưa XM được hàng thừa kế</t>
  </si>
  <si>
    <t>Lê Thị Ngải</t>
  </si>
  <si>
    <t>110/4</t>
  </si>
  <si>
    <t>Tô Văn Toản, Nguyễn Thị Nhung</t>
  </si>
  <si>
    <t>Tô Xuân Toản</t>
  </si>
  <si>
    <t>CH 01035</t>
  </si>
  <si>
    <t>25/8/2015</t>
  </si>
  <si>
    <t>25/4</t>
  </si>
  <si>
    <t>Tô Văn Thuý, Lê Thị Thân</t>
  </si>
  <si>
    <t>Tô Văn Thuý</t>
  </si>
  <si>
    <t>87/4</t>
  </si>
  <si>
    <t>Tô Thị Hoa (chết), con: Lê Văn Hóa</t>
  </si>
  <si>
    <t xml:space="preserve">Lê Thị Hiệu (Hoa) </t>
  </si>
  <si>
    <t>Lê Văn Hoá, Lê Thị Thơ</t>
  </si>
  <si>
    <t>CS 00868</t>
  </si>
  <si>
    <t>Lê Thị Hường, Lê Văn Hướng, Nguyễn Thị Thơm, Lê Văn Hóa</t>
  </si>
  <si>
    <t>Lê Thị Hường, Tạ Văn Bắc</t>
  </si>
  <si>
    <t>CS 00864</t>
  </si>
  <si>
    <t>100/4</t>
  </si>
  <si>
    <t>Nguyễn Thị Lan (Tuất)</t>
  </si>
  <si>
    <t>Nguyễn Thị Tuất</t>
  </si>
  <si>
    <t>Nguyễn Thị Lan</t>
  </si>
  <si>
    <t>107/4</t>
  </si>
  <si>
    <t xml:space="preserve">Tô Ngọc San-chết, vợ: Đoàn Thị Chiu, </t>
  </si>
  <si>
    <t>Tô Ngọc San</t>
  </si>
  <si>
    <t>76/4</t>
  </si>
  <si>
    <t>Tô Hùng Cường, Tạ Thúy Hiền</t>
  </si>
  <si>
    <t>Tô Văn Cường</t>
  </si>
  <si>
    <t>24/4</t>
  </si>
  <si>
    <t>Nguyễn Xuân Thanh, Lương Thị Hồng</t>
  </si>
  <si>
    <t>Nguyễn Văn Thanh</t>
  </si>
  <si>
    <t>31/4</t>
  </si>
  <si>
    <t xml:space="preserve">Tô Ngọc Trác, Trần Thị Cúc </t>
  </si>
  <si>
    <t>Tô Văn Trác</t>
  </si>
  <si>
    <t>Trần Thị Cúc, Tô Thị Hương, Tô Văn Tuấn, Tô Văn Tuân, Tô Thị Thanh Mai, Trần Văn Trung, Trần Văn Chiến, Trần Thị Hường</t>
  </si>
  <si>
    <t>144/4</t>
  </si>
  <si>
    <t>Lê Ngọc Bích</t>
  </si>
  <si>
    <t>Lê Văn Bích</t>
  </si>
  <si>
    <t>112/4</t>
  </si>
  <si>
    <t>Tạ Quang Thủy, Lê Thị Vân Anh</t>
  </si>
  <si>
    <t>Tạ Văn Thủy</t>
  </si>
  <si>
    <t>20/4</t>
  </si>
  <si>
    <t>Trần Thị Tắc (chết), Con Nguyễn Thị Na</t>
  </si>
  <si>
    <t>Trần Thị Tắc</t>
  </si>
  <si>
    <t>113/4</t>
  </si>
  <si>
    <t>Nguyễn Thị Liên  (chết), con: Nguyễn Ngọc Tiến</t>
  </si>
  <si>
    <t>Nguyễn Thị Oánh</t>
  </si>
  <si>
    <t>114/4</t>
  </si>
  <si>
    <t>Nguyễn Văn Tiến, Nguyễn Thị Như Loan</t>
  </si>
  <si>
    <t xml:space="preserve">Nam </t>
  </si>
  <si>
    <t>Nguyễn Thị Thư</t>
  </si>
  <si>
    <t>29/4</t>
  </si>
  <si>
    <t>Tô Văn Quyền, Trần Thị Mùi</t>
  </si>
  <si>
    <t>Tô Văn Quyền</t>
  </si>
  <si>
    <t>16/4</t>
  </si>
  <si>
    <t>Lê Văn Lục (chết), con: Lê Văn Nam</t>
  </si>
  <si>
    <t>Lê Văn Lục</t>
  </si>
  <si>
    <t>80/4</t>
  </si>
  <si>
    <t>Nguyễn Trung Thành, Lê Thị Huyền</t>
  </si>
  <si>
    <t>Nguyễn Trung Thành</t>
  </si>
  <si>
    <t>39/4</t>
  </si>
  <si>
    <t>Tô Ngọc Hạo (chết), con: Tô Thị Sim</t>
  </si>
  <si>
    <t>Tô Văn Hạo</t>
  </si>
  <si>
    <t>147/4</t>
  </si>
  <si>
    <t>Nguyễn Văn Thạo, Trần Thị Ngoãn</t>
  </si>
  <si>
    <t>Nguyễn Văn Thạo</t>
  </si>
  <si>
    <t>103/4</t>
  </si>
  <si>
    <t xml:space="preserve">Nguyễn Thị Chanh </t>
  </si>
  <si>
    <t>104/4</t>
  </si>
  <si>
    <t>Nguyễn Văn Toàn (chết), vợ: Lương Thị Khuyên</t>
  </si>
  <si>
    <t>Nguyễn Văn Toàn</t>
  </si>
  <si>
    <t>Lương Thị Khuyên, Nguyễn Thị Thu Hằng, Nguyễn Hoàng An</t>
  </si>
  <si>
    <t>94/4</t>
  </si>
  <si>
    <t>Nguyễn Thị Viên (chết), con: Nguyễn Quốc Toản</t>
  </si>
  <si>
    <t>Nguyễn Thị Viên</t>
  </si>
  <si>
    <t>99/4</t>
  </si>
  <si>
    <t>Nguyễn Thị Thái (chết), cháu: Nguyễn Văn Giang</t>
  </si>
  <si>
    <t>Nguyễn Thị Thái</t>
  </si>
  <si>
    <t>68/4</t>
  </si>
  <si>
    <t>Phạm Thị Nguyệt (chết), con: Tô Văn Tùng</t>
  </si>
  <si>
    <t xml:space="preserve">Phạm Thị Nguyệt </t>
  </si>
  <si>
    <t>85/4</t>
  </si>
  <si>
    <t>Phạm Văn Cường, Phạm Thị Thơm</t>
  </si>
  <si>
    <t>Phạm Văn Cường</t>
  </si>
  <si>
    <t>23/4</t>
  </si>
  <si>
    <t>Phan Văn Dũng, Nguyễn Thị Thúy</t>
  </si>
  <si>
    <t>Phan Văn Dũng</t>
  </si>
  <si>
    <t>13/4</t>
  </si>
  <si>
    <t>Trần Văn Viễn, Lương Thị Yến</t>
  </si>
  <si>
    <t>Trần Văn Viễn</t>
  </si>
  <si>
    <t>71/4</t>
  </si>
  <si>
    <t>Phạm Thị Mến</t>
  </si>
  <si>
    <t>Phạm Thị Cận</t>
  </si>
  <si>
    <t>36/4</t>
  </si>
  <si>
    <t>Nguyễn Văn Loãn, Nguyễn Thị Bặt</t>
  </si>
  <si>
    <t>Nguyễn Văn Loãn</t>
  </si>
  <si>
    <t>77/4</t>
  </si>
  <si>
    <t>Nguyễn Thị Cơm (chết), con: Nguyễn Thị Hồng</t>
  </si>
  <si>
    <t>Nguyễn Thị Cơm</t>
  </si>
  <si>
    <t>134/4</t>
  </si>
  <si>
    <t>Trần Thị Cậy</t>
  </si>
  <si>
    <t>Lê Thị Cậy</t>
  </si>
  <si>
    <t>42/4</t>
  </si>
  <si>
    <t>Nguyễn Văn Lý</t>
  </si>
  <si>
    <t>66/4</t>
  </si>
  <si>
    <t>Phạm Thị Vinh-chết con: Phạm Văn Quỳnh</t>
  </si>
  <si>
    <t>Phạm Thị Vinh</t>
  </si>
  <si>
    <t>Phạm Xuân Quynh, Phạm Văn Quỳnh, Phạm Thanh Hoa, Phạm Ngọc Hinh</t>
  </si>
  <si>
    <t>124/4</t>
  </si>
  <si>
    <t>Tô Thị Rần</t>
  </si>
  <si>
    <t>Nguyễn Thị Bảo</t>
  </si>
  <si>
    <t>34/4</t>
  </si>
  <si>
    <t>Tô Văn Việt, Phạm Thị Hạnh</t>
  </si>
  <si>
    <t>Tô Văn Việt</t>
  </si>
  <si>
    <t>49/4</t>
  </si>
  <si>
    <t>Tô Văn Phúc</t>
  </si>
  <si>
    <t>73/4</t>
  </si>
  <si>
    <t>Vi Văn Tân (chết), vợ: Phạm Thị Thơm</t>
  </si>
  <si>
    <t xml:space="preserve">Vi Văn Tân </t>
  </si>
  <si>
    <t>105/4</t>
  </si>
  <si>
    <t>Vi Văn Bích, Chu Thị Xuyên</t>
  </si>
  <si>
    <t>Vi Văn Bích</t>
  </si>
  <si>
    <t>6/4</t>
  </si>
  <si>
    <t xml:space="preserve">Nguyễn Thị Oanh </t>
  </si>
  <si>
    <t>Lê Văn Thêm</t>
  </si>
  <si>
    <t>79/4</t>
  </si>
  <si>
    <t>Chu Văn Toàn (chết), con: Chu Văn Toan</t>
  </si>
  <si>
    <t>Chu Văn Toàn</t>
  </si>
  <si>
    <t>5/4</t>
  </si>
  <si>
    <t>Lê Thị Đất (chết), con dâu: Nguyễn Thị Oanh</t>
  </si>
  <si>
    <t>Lê Thị Đất</t>
  </si>
  <si>
    <t>131/4</t>
  </si>
  <si>
    <t>Lê Văn Đại (chết), con: Lê Thành Thượng</t>
  </si>
  <si>
    <t>Lê Văn Đại</t>
  </si>
  <si>
    <t>101/4</t>
  </si>
  <si>
    <t>Nguyễn Văn Tấu (chết), vợ: Lê Thị Nhuận, con Nguyễn Văn Giang</t>
  </si>
  <si>
    <t>Nguyễn Văn Tấu</t>
  </si>
  <si>
    <t>Lê Thị Nhuận</t>
  </si>
  <si>
    <t>4/4</t>
  </si>
  <si>
    <t>Tô Thị Dung</t>
  </si>
  <si>
    <t>54/4</t>
  </si>
  <si>
    <t>Phạm Văn Chính (chết), con: Phạm Quang Sự</t>
  </si>
  <si>
    <t>Phạm Văn Chính</t>
  </si>
  <si>
    <t>15/4</t>
  </si>
  <si>
    <t>Lê Văn Linh, Nguyễn Thị Hiên</t>
  </si>
  <si>
    <t>Lê Văn Linh</t>
  </si>
  <si>
    <t>139/4</t>
  </si>
  <si>
    <t>Phan Xuân Lộc, Bùi Thị Hường</t>
  </si>
  <si>
    <t>Phan Văn Lộc</t>
  </si>
  <si>
    <t>64/4</t>
  </si>
  <si>
    <t>Phạm Xuân Nguyện, Vi Thị Tuyết</t>
  </si>
  <si>
    <t>Phạm Văn Nguyện</t>
  </si>
  <si>
    <t>146/4</t>
  </si>
  <si>
    <t>Nguyễn Văn Chiêm (chết), vợ: Nguyễn Thị Hà</t>
  </si>
  <si>
    <t>Nguyễn Văn Chiêm</t>
  </si>
  <si>
    <t>116/4</t>
  </si>
  <si>
    <t>Tô Thị Lan (chết), con: Nguyễn Văn Định</t>
  </si>
  <si>
    <t>Nguyễn Thị Thi (Lan)</t>
  </si>
  <si>
    <t>55/4</t>
  </si>
  <si>
    <t>Nguyễn Xuân Tạc</t>
  </si>
  <si>
    <t>Nguyễn Văn Tạc</t>
  </si>
  <si>
    <t>61/4</t>
  </si>
  <si>
    <t>Phạm Văn Hoan (chết), con-Phạm Văn Cường</t>
  </si>
  <si>
    <t>Phạm Văn Hoan</t>
  </si>
  <si>
    <t>41/4</t>
  </si>
  <si>
    <t>Nguyễn Xuân Sơn-chết, vợ: Đinh Thị The</t>
  </si>
  <si>
    <t>Nguyễn The Sơn</t>
  </si>
  <si>
    <t>Đinh Thị The</t>
  </si>
  <si>
    <t>140/4</t>
  </si>
  <si>
    <t>Nguyễn Văn Minh, Đinh Thị Mai</t>
  </si>
  <si>
    <t>Nguyễn Văn Minh</t>
  </si>
  <si>
    <t>58/4</t>
  </si>
  <si>
    <t>Lê Thị Vân (chết), con: Lê Quang Thuân</t>
  </si>
  <si>
    <t>Lê Thị Vân</t>
  </si>
  <si>
    <t>33/4</t>
  </si>
  <si>
    <t>Tô Văn Hồ (chết), con: Tô Thị Tuyết</t>
  </si>
  <si>
    <t>Tô Văn Hồ</t>
  </si>
  <si>
    <t>93/4</t>
  </si>
  <si>
    <t>Nguyễn Văn Dư (chết), con: Nguyễn Đức Hà</t>
  </si>
  <si>
    <t>Nguyễn Văn Dư</t>
  </si>
  <si>
    <t>32/4</t>
  </si>
  <si>
    <t>Tô Văn Cương (chết), con: Tô Văn Quyền</t>
  </si>
  <si>
    <t>Tô Văn Cương</t>
  </si>
  <si>
    <t>141/4</t>
  </si>
  <si>
    <t>Đinh Thị Huê</t>
  </si>
  <si>
    <t>74/4</t>
  </si>
  <si>
    <t>Lê Văn Vui-chết, con: Lê Hồng Phong</t>
  </si>
  <si>
    <t>Lê Văn Vui</t>
  </si>
  <si>
    <t>Lê Hồng Phong, Lê Thị Phương Lan, Lê Thị Hoa, Lê Thị Hạnh</t>
  </si>
  <si>
    <t>30/4</t>
  </si>
  <si>
    <t>Tô Văn Tuân, Lại Thị Tâm</t>
  </si>
  <si>
    <t>Tô Văn Tuân</t>
  </si>
  <si>
    <t>65/4</t>
  </si>
  <si>
    <t>Trần Văn Truyền (chết), vợ: Phạm Thị Nga</t>
  </si>
  <si>
    <t>Trần Văn Truyền</t>
  </si>
  <si>
    <t>62/4</t>
  </si>
  <si>
    <t>Phạm Quang Trung (chết) vợ: Nguyễn Thị Loan</t>
  </si>
  <si>
    <t>Phạm Văn Chung</t>
  </si>
  <si>
    <t>Nguyễn Thị Loan, Phạm Hồng Quân, Phạm Thế Duyệt</t>
  </si>
  <si>
    <t>Nguyễn Thị Loan</t>
  </si>
  <si>
    <t>14/4</t>
  </si>
  <si>
    <t>Tô Quang Trung, Tô Thị Mận</t>
  </si>
  <si>
    <t>Tô Văn Trung</t>
  </si>
  <si>
    <t>44/4</t>
  </si>
  <si>
    <t>Lê Thị Kết (chêt), con: Lê Văn Mậu</t>
  </si>
  <si>
    <t>Lê Thị Kết</t>
  </si>
  <si>
    <t>40/4</t>
  </si>
  <si>
    <t>Tô Thành Thấn (chết), vợ: Lê Thị Bùi</t>
  </si>
  <si>
    <t>Tô Văn Thấn</t>
  </si>
  <si>
    <t>137/4</t>
  </si>
  <si>
    <t>Phạm Sơn Dương, Tô Thị Thanh Mai</t>
  </si>
  <si>
    <t>Phạm Văn Dương</t>
  </si>
  <si>
    <t>10/4</t>
  </si>
  <si>
    <t>Trần Văn Hiếu (chết), vợ: Hà Thị Huệ</t>
  </si>
  <si>
    <t>Trần Văn Hiếu</t>
  </si>
  <si>
    <t>100/5</t>
  </si>
  <si>
    <t>Lê Văn Sơn, Tô Thị Rự</t>
  </si>
  <si>
    <t>Lê Văn Sơn</t>
  </si>
  <si>
    <t>70/5</t>
  </si>
  <si>
    <t>Nguyễn Văn Khang, Phạm Thị Sen</t>
  </si>
  <si>
    <t>Nguyễn Văn Khang</t>
  </si>
  <si>
    <t>40/5</t>
  </si>
  <si>
    <t>Tô Văn Tuyến (chết), con: Tô Văn Phương</t>
  </si>
  <si>
    <t>Tô Xuân Tuyến</t>
  </si>
  <si>
    <t>128/5</t>
  </si>
  <si>
    <t>Lê Xuân Khoản, Phạm Thị Sáu</t>
  </si>
  <si>
    <t>CS 00799</t>
  </si>
  <si>
    <t>199/5</t>
  </si>
  <si>
    <t>Tô Văn Tuyền</t>
  </si>
  <si>
    <t>CS 00876</t>
  </si>
  <si>
    <t>28/5</t>
  </si>
  <si>
    <t>Lê Thị Luyến</t>
  </si>
  <si>
    <t>64/5</t>
  </si>
  <si>
    <t>Tô Đình Tháp (chết), con: Tô Duy Phương</t>
  </si>
  <si>
    <t>Tô Đình Tháp</t>
  </si>
  <si>
    <t>3/5</t>
  </si>
  <si>
    <t>Tô Văn Rự, Trần Thị Hảo</t>
  </si>
  <si>
    <t>Tô Văn Dự</t>
  </si>
  <si>
    <t>CH 01016</t>
  </si>
  <si>
    <t>107/5</t>
  </si>
  <si>
    <t>Trần Xuân Hiệu, Tô Thị Thu</t>
  </si>
  <si>
    <t>Trần Văn Hiệu</t>
  </si>
  <si>
    <t>Nguyễn Văn Chất, Trần Thị Hoài</t>
  </si>
  <si>
    <t>CS 00883</t>
  </si>
  <si>
    <t>72/5</t>
  </si>
  <si>
    <t>Nguyễn Thị Nhuận</t>
  </si>
  <si>
    <t>CS 00882</t>
  </si>
  <si>
    <t>CGT</t>
  </si>
  <si>
    <t>DGT</t>
  </si>
  <si>
    <t>DTL</t>
  </si>
  <si>
    <t>Tổng cộng</t>
  </si>
  <si>
    <t>BIỂU XÁC MINH NGUỒN GỐC SỬ DỤNG ĐẤT , DIỆN TÍCH, LOẠI ĐẤT, THỬA ĐẤT, TỜ BẢN ĐỒ, TÊN CHỦ SỬ DỤNG ĐẤT
SỐ NHÂN KHẨU ĐƯỢC GIAO ĐẤT NÔNG NGHIỆP THEO SỔ GIAO RUỘNG 652, 948 THỰC HIỆN DỰ ÁN</t>
  </si>
  <si>
    <t>Thượng Tây Vùng 1</t>
  </si>
  <si>
    <t>Thượng Tây Vùng 2</t>
  </si>
  <si>
    <t>Thượng Tây Vùng 3</t>
  </si>
  <si>
    <t>Hạ Tây Vùng 4; Thượng Tây Vùng 3</t>
  </si>
  <si>
    <t>120/4</t>
  </si>
  <si>
    <t>XĐ Bồ nông vùng 3, 4</t>
  </si>
  <si>
    <t>Lê Văn Khoản</t>
  </si>
  <si>
    <t>Đã thu hồi</t>
  </si>
  <si>
    <t>Mai Thanh Hà, Tạ Thị Ngọc Anh, Tạ Anh Chiến, Tạ Thị Kiều Anh, Tạ Việt Khoa, Tạ Văn Phi, Tạ Thị Chinh, Tạ Văn Phú, Trần Thị Liên, Trần Thị Thu, Trần Thu Thuỷ</t>
  </si>
  <si>
    <t>Nguyễn Mạnh Hiển, Nguyễn Thị Thuỷ, Nguyễn Thị Nhuận, Nguyễn Trung Kiên, Nguyễn Tiến Dũng</t>
  </si>
  <si>
    <t>Trần Thị Huề, Lê Văn Ngọc</t>
  </si>
  <si>
    <t xml:space="preserve">Tô Văn Thúy, Tô Văn Thắng, Tô Thị Thảo, Tô Thị Thiện, Tô Thị Thu, Bùi Thị Ngọt, Tô Văn Tường, Tô Thị Chang </t>
  </si>
  <si>
    <t xml:space="preserve">Tô Văn Tùng </t>
  </si>
  <si>
    <t>Nguyễn Thị Thúy, Nguyễn Hải Ngọc, Nguyễn Thị Hồng</t>
  </si>
  <si>
    <t>Nguyễn Văn Lý
Tô Thị Lý</t>
  </si>
  <si>
    <t>Chu Văn Toan, Chu Thị Lan</t>
  </si>
  <si>
    <t>Lê Thị Vân, Lê Thị Hằng, Lê Thị Mai, Lê Thành Thượng</t>
  </si>
  <si>
    <t xml:space="preserve"> Phạm Thị Duyên, Phạm Thị Thúy, Phạm Thị Huyền, Phạm Văn Cường, Phạm Văn Kiên, Nguyễn Thị Loan, Phạm Hồng Quân, Phạm Thế Duyệt </t>
  </si>
  <si>
    <t>Lê Thị Thu, Lê Quang Thuân</t>
  </si>
  <si>
    <t>Nguyễn Đức Hà, Nguyễn Văn Linh, Nguyễn Văn Dự, Nguyễn Văn Việt, Nguyễn Thị Hà, Nguyễn Đức Anh, Nguyễn Thị Thu Hương</t>
  </si>
  <si>
    <t>Tô Thị Thơm, Tô Văn Bình, Tô Văn Quyền</t>
  </si>
  <si>
    <t xml:space="preserve">Phạm Thị Nga, Trần Đức Vượng, Trần Thanh Tùng </t>
  </si>
  <si>
    <t xml:space="preserve">Họ và tên 
chủ sử dụng đất </t>
  </si>
  <si>
    <t>Phạm Văn Ngôn
Mai Thị Thảo</t>
  </si>
  <si>
    <t>Tạ Anh Chiến
Hoàng Thị Sen</t>
  </si>
  <si>
    <t>Phạm Văn Tuân
Hà Thị Minh</t>
  </si>
  <si>
    <t>Tô Văn Toản
Nguyễn Thị Nhung</t>
  </si>
  <si>
    <t>Tô Hùng Cường
Tạ Thúy Hiền</t>
  </si>
  <si>
    <t>Lương Thị Hồng
Nguyễn Xuân Thanh</t>
  </si>
  <si>
    <t>Tạ Quang Thủy
Lê Thị Vân Anh</t>
  </si>
  <si>
    <t>Nguyễn Văn Tiến
Nguyễn Thị Như Loan</t>
  </si>
  <si>
    <t>Tô Văn Quyền
Trần Thị Mùi</t>
  </si>
  <si>
    <t>Nguyễn Trung Thành
Lê Thị Huyền</t>
  </si>
  <si>
    <t>Nguyễn Văn Thạo
Trần Thị Ngoãn</t>
  </si>
  <si>
    <t>Phạm Văn Cường
Phạm Thị Thơm</t>
  </si>
  <si>
    <t>Phan Văn Dũng
Nguyễn Thị Thúy</t>
  </si>
  <si>
    <t>Trần Văn Viễn
Lương Thị Yến</t>
  </si>
  <si>
    <t>Phạm Thị Mến, Phạm Thị Lý, Phạm Văn Quý, Phạm Thị Cam</t>
  </si>
  <si>
    <t>Nguyễn Thị Bặt
Nguyễn Văn Loãn</t>
  </si>
  <si>
    <t>Tô Văn Việt
Phạm Thị Hạnh</t>
  </si>
  <si>
    <t>Tô Văn Phúc
Nguyễn Thị Hiền</t>
  </si>
  <si>
    <t>Vi Văn Bích
Chu Thị Xuyên</t>
  </si>
  <si>
    <t>Lê Văn Linh
Nguyễn Thị Hiên</t>
  </si>
  <si>
    <t>Phan Xuân Lộc
Bùi Thị Hường</t>
  </si>
  <si>
    <t>Phạm Xuân Nguyện
Vi Thị Tuyết</t>
  </si>
  <si>
    <t>Nguyễn Văn Minh
Đinh Thị Mai</t>
  </si>
  <si>
    <t>Tô Thị Tuyết
Tô Văn Quân</t>
  </si>
  <si>
    <t>Tô Văn Tuân
Lại Thị Tâm</t>
  </si>
  <si>
    <t>Tô Quang Trung
Tô Thị Mận</t>
  </si>
  <si>
    <t>Phạm Sơn Dương
Tô Thị Thanh Mai</t>
  </si>
  <si>
    <t>Lê Văn Sơn
Tô Thị Rự</t>
  </si>
  <si>
    <t>Nguyễn Văn Khang
Phạm Thị Sen</t>
  </si>
  <si>
    <t>Lê Xuân Khoản
Phạm Thị Sáu</t>
  </si>
  <si>
    <t>Tô Văn Tuyền
Nguyễn Thị Loan</t>
  </si>
  <si>
    <t>Tô Văn Rự
Trần Thị Hảo</t>
  </si>
  <si>
    <t>Trần Xuân Hiệu
Tô Thị Thu</t>
  </si>
  <si>
    <t>Ghi chú</t>
  </si>
  <si>
    <t>Lê Thị Hoàng Mai, Lê Thị Thu Thuỷ, Lê Thị Thắm, Nguyễn Thị Na, Lê Anh Chiến, Lê Thị Việt Hà, Lê Thị Vân Anh</t>
  </si>
  <si>
    <t>Diện tích thu hồi 
(m2)</t>
  </si>
  <si>
    <t>Nguyễn Thị Oanh, Lê Thị Tâm, Lê Văn Tú, Lê Văn Tuấn</t>
  </si>
  <si>
    <t>Đoàn Thị Chiu, Tô Thị Hương Giang, Tô Thị Phương, Tô Thị Nguyệt</t>
  </si>
  <si>
    <t>Nguyễn Văn Vệ, Đỗ Thị Síu, Nguyễn Văn Tuấn, Nguyễn Văn Tú, Nguyễn Thế Long, Tô Thị Rần, Nguyễn Ngọc Phúc, Nguyễn Ngọc Vĩnh, Nguyễn Thị Yên</t>
  </si>
  <si>
    <t>Phạm Thị Thục, Phạm Ngọc Thuần, Phạm Tuấn Khương, Phạm Thị Ninh, Phạm Thị Hà, Phạm Duy Phương</t>
  </si>
  <si>
    <t>Tô Văn Thúy, Tô Văn Thắng, Tô Thị Thảo, Tô Thị Thiện, Tô Thị Thu, Bùi Thị Ngọt, Tô Văn Tường, Tô Thị Chang</t>
  </si>
  <si>
    <t>Lê Ngọc Bích, Lê Văn Tuấn, Lê Kim Trọng, Lê Văn Đức</t>
  </si>
  <si>
    <t>Nguyễn Thuỳ Dung, Nguyễn Ngọc Dinh, Nguyễn Thị Nga, Nguyễn Văn Tiến</t>
  </si>
  <si>
    <t>Lê Văn Nam, Phan Thị Đào, Lê Anh Đức, Lê Văn Linh, Trần Thị Cậy, Lê Thị Như Quỳnh, Lê Thị Lý</t>
  </si>
  <si>
    <r>
      <t>Tô Thị Sim, Tô Quốc Thỉnh, Tô Thị Kim Thoa, Trần Thị Điệp, Tô Thị Vân, Tô Thị Yên, Tô Thành Đạt, Lê Thị Bùi, Tô Duy Mạnh</t>
    </r>
    <r>
      <rPr>
        <sz val="9"/>
        <color indexed="8"/>
        <rFont val="Times New Roman"/>
        <family val="1"/>
      </rPr>
      <t>, Tô Thị Ngọc Ánh</t>
    </r>
  </si>
  <si>
    <r>
      <t xml:space="preserve">Nguyễn Thị Chanh, Nguyễn Thị Chua, Tô Thị Thanh, Nguyễn Văn Thạo, Nguyễn Văn Hướng, Nguyễn Văn Thường, </t>
    </r>
    <r>
      <rPr>
        <sz val="9"/>
        <color indexed="8"/>
        <rFont val="Times New Roman"/>
        <family val="1"/>
      </rPr>
      <t>Phạm Thị Hương</t>
    </r>
    <r>
      <rPr>
        <sz val="9"/>
        <color indexed="8"/>
        <rFont val="Times New Roman"/>
        <family val="1"/>
        <charset val="163"/>
      </rPr>
      <t xml:space="preserve">, </t>
    </r>
    <r>
      <rPr>
        <sz val="9"/>
        <color indexed="8"/>
        <rFont val="Times New Roman"/>
        <family val="1"/>
      </rPr>
      <t>Nguyễn Thị Hà</t>
    </r>
    <r>
      <rPr>
        <sz val="9"/>
        <color indexed="8"/>
        <rFont val="Times New Roman"/>
        <family val="1"/>
        <charset val="163"/>
      </rPr>
      <t>, Nguyễn Khánh Huyền,</t>
    </r>
    <r>
      <rPr>
        <sz val="9"/>
        <color indexed="8"/>
        <rFont val="Times New Roman"/>
        <family val="1"/>
      </rPr>
      <t xml:space="preserve"> Nguyễn Thị Thảo</t>
    </r>
  </si>
  <si>
    <t>Nguyễn Thị Xuyến, Nguyễn Đình Thi, Nguyễn Minh Thu, Nguyễn Thị Liên, Nguyễn Quốc Toản, Lương Thị Khuyên, Nguyễn Hoàng An, Nguyễn Thị Thu Hằng</t>
  </si>
  <si>
    <t>Nguyễn Thị Thúy, Nguyễn Hải Ngọc, Tô Thị Rần, Nguyễn Ngọc Phúc, Nguyễn Ngọc Vĩnh, Nguyễn Thị Yên, Vũ Thị Hoa, Nguyễn Lâm Anh</t>
  </si>
  <si>
    <t>Phạm Thị Thơm, Vi Văn Năm, Vi Thị Chắt, Vi Văn Bích, Vi Văn Thảo</t>
  </si>
  <si>
    <t>Phạm Thị Toan, Phạm Quang Sự, Phạm Thị Nhung,  Phạm Ngọc Phi, Nguyễn Thị Minh Huệ, Phạm Thị Nhường, Phạm Thị Hạnh, Phạm Văn Thành, Phạm Thị Thoa, Vũ Hồng Ca, Vũ Xuân Hạnh, Vũ Thanh Bình, Chu Văn Toan, Chu Văn Toán, Chu Văn An, Chu Thị Thu, Chu Thị Hà</t>
  </si>
  <si>
    <r>
      <t>Nguyễn Văn Định, Nguyễn Trung Thành, Nguyễn Thị Hiền,</t>
    </r>
    <r>
      <rPr>
        <sz val="9"/>
        <color indexed="8"/>
        <rFont val="Times New Roman"/>
        <family val="1"/>
      </rPr>
      <t xml:space="preserve"> Nguyễn Văn Hiệp </t>
    </r>
  </si>
  <si>
    <t>Lê Thị Na, Lương Thị Toan, Lê Duy Hưng, Lê Quỳnh Hương, Lê Thị Liễu, Lê Văn Mậu, Lê Thị Tơ, Lê Thị Lụa, Phạm Đăng Chiên, Phạm Thu Hà, Phạm Đức Sơn</t>
  </si>
  <si>
    <r>
      <t>Lê Thị Bùi, Tô Duy Mạnh,</t>
    </r>
    <r>
      <rPr>
        <sz val="9"/>
        <color indexed="8"/>
        <rFont val="Times New Roman"/>
        <family val="1"/>
      </rPr>
      <t xml:space="preserve"> Tô Thị Ngọc Ánh</t>
    </r>
  </si>
  <si>
    <t>Hà Thị Huệ, Trần Thị Thúy, Trần Văn Thương</t>
  </si>
  <si>
    <t xml:space="preserve">Tạ Thị Tuyết, Tô Văn Giang, Tô Trường Sơn, Tô Văn Phương, Tô Văn Tuyền  </t>
  </si>
  <si>
    <t>Nguyễn Thị Nho, Tô Xuân Định, Tô Duy Phương, Tô Thị Bích Yên</t>
  </si>
  <si>
    <t>Nguyễn Thị Nhuận, Nguyễn Văn Chất, Nguyễn Văn Roanh, Nguyễn Văn Khang, Đặng Việt Khoa, Đặng Quang Nam</t>
  </si>
  <si>
    <t>Trích lục</t>
  </si>
  <si>
    <r>
      <t>Tô Hùng Cường</t>
    </r>
    <r>
      <rPr>
        <sz val="9"/>
        <color theme="1"/>
        <rFont val="Times New Roman"/>
        <family val="1"/>
        <charset val="163"/>
      </rPr>
      <t xml:space="preserve">
Tạ Thúy Hiền</t>
    </r>
  </si>
  <si>
    <r>
      <t>Tô Thị Sim, Tô Quốc Thỉnh, Tô Thị Kim Thoa, Trần Thị Điệp, Tô Thị Vân, Tô Thị Yên, Tô Thành Đạt, Lê Thị Bùi, Tô Duy Mạnh</t>
    </r>
    <r>
      <rPr>
        <sz val="9"/>
        <color theme="1"/>
        <rFont val="Times New Roman"/>
        <family val="1"/>
      </rPr>
      <t>, Tô Thị Ngọc Ánh</t>
    </r>
  </si>
  <si>
    <t>256605-1</t>
  </si>
  <si>
    <t>256605-4</t>
  </si>
  <si>
    <t>Đo đạc</t>
  </si>
  <si>
    <t>01/2026</t>
  </si>
  <si>
    <t>9/2025</t>
  </si>
  <si>
    <t>Lê Thị Thuỷ, Lê Văn Dũng, Lê Xuân Hoàng, Nguyễn Thị Nga, Lê Anh Cường, Lê Thị Khánh Ny</t>
  </si>
  <si>
    <t>Nguyễn Thị Lan, Nguyễn Văn Học, Nguyễn Văn Minh,  Phạm Thị Huyền, Phạm Văn Cường, Phạm Văn Kiên, Phạm Thị Duyên, Phạm Thị Thúy, Nguyễn Thị Loan, Phạm Văn Quân, Phạm Thế Duyệt, Lê Thị Nhuận, Nguyễn Quang Việt, Nguyễn Văn Giang, Nguyễn Thị Liên, Nguyễn Đức Long</t>
  </si>
  <si>
    <t xml:space="preserve"> Lê Thị Phương Lan,  Lê Hồng Phong, Lê Thị Hoa, Lê Thị Hạnh </t>
  </si>
  <si>
    <t xml:space="preserve">Phạm Thị Duyên, Phạm Thị Thúy, Phạm Thị Huyền, Phạm Văn Cường, Phạm Văn Kiên, Nguyễn Thị Loan, Phạm Hồng Quân, Phạm Thế Duyệt </t>
  </si>
  <si>
    <t>Lương Ngọc Đức, Lương Ngọc Giáp, Lương Ngọc Hưng, Lương Thị Yến, Lương Thị Nhạn, Lương Thị Thu</t>
  </si>
  <si>
    <r>
      <t xml:space="preserve">Nguyễn Thị Hà, Nguyễn Đức Anh, </t>
    </r>
    <r>
      <rPr>
        <sz val="9"/>
        <color indexed="8"/>
        <rFont val="Times New Roman"/>
        <family val="1"/>
      </rPr>
      <t>Nguyễn Thị Thu Hương</t>
    </r>
  </si>
  <si>
    <t xml:space="preserve"> Xây dựng cơ sở hạ tầng khu dân cư phía Nam kênh Cổ Rồng, xã Tây Giang, huyện Tiền Hải, tỉnh Thái Bình (Nay là xã Ái Quốc, tỉnh Hưng Yên)</t>
  </si>
  <si>
    <t xml:space="preserve"> Tô Thị Rần, Nguyễn Ngọc Phúc, Nguyễn Ngọc Vĩnh, Nguyễn Thị Yên, Vũ Thị Hoa, Nguyễn Lâm Anh, Nguyễn Thị Ngọt</t>
  </si>
  <si>
    <t>Lê Thị Ước,  Tạ Thị Xuân, Lê Văn Đình, Lê Thị Duyên, Lê Thị Huế, Lê Thị Mùi, Nguyễn Thị Oanh, Lê Thị Tâm, Lê Văn Tú, Lê Văn Tuấn, Phạm Thị Minh Liễu, Lê Văn Công, Lương Thị Mùi, Lê Thị Lương Anh, Lê Thị Mai, Lê Thị Vân, Lê Thị Hằng, Lê Thành Thượng</t>
  </si>
  <si>
    <t>Lê Thị Ước, Tạ Thị Xuân, Lê Văn Đình, Lê Thị Duyên, Lê Thị Huế, Lê Thị Mùi, Nguyễn Thị Oanh, Lê Thị Tâm, Lê Văn Tú, Lê Văn Tuấn, Phạm Thị Minh Liễu, Lê Văn Công, Lương Thị Mùi, Lê Thị Lương Anh, Lê Thị Mai, Lê Thị Vân, Lê Thị Hằng, Lê Thành Thượng</t>
  </si>
  <si>
    <t>Phạm Thị Toan, Phạm Quang Sự, Phạm Thị Nhung,  Phạm Ngọc Phi, Nguyễn Thị Minh Huệ, Phạm Thị Nhường, Phạm Thị Hạnh, Phạm Xuân Thành, Phạm Thị Thoa, Vũ Hồng Ca, Vũ Xuân Hạnh, Vũ Thanh Bình, Chu Văn Toan, Chu Văn Toán, Chu Văn An, Chu Thị Thu, Chu Thị Hà</t>
  </si>
  <si>
    <t>(Kèm theo Biên bản xác minh nguồn gốc đất ngày 27  tháng 7  năm 2026 của Phòng Kinh tế xã Ái Quốc)</t>
  </si>
  <si>
    <t>Lê Thị Hường, Lê Văn Hướng, Nguyễn Thị Thơm, Lê Văn Hóa, Lê Thị Huế</t>
  </si>
  <si>
    <t>Lê Thị Hường, Lê Văn Hướng, Nguyễn Thị Thơm, Lê Văn Hóa. Lê Thị Huế</t>
  </si>
  <si>
    <t>Nguyễn Thị Lan, Nguyễn Văn Học, Nguyễn Văn Minh,  Phạm Thị Huyền, Phạm Văn Cường, Phạm Văn Kiên, Phạm Thị Duyên, Phạm Thị Thúy, Nguyễn Thị Loan, Phạm Văn Quân, Phạm Thế Duyệt, Lê Thị Nhuận, Nguyễn Văn Việt, Nguyễn Văn Giang, Nguyễn Thị Liên, Nguyễn Đức Long</t>
  </si>
  <si>
    <t>Khu trích vẽ</t>
  </si>
  <si>
    <t>Ngày Sở</t>
  </si>
  <si>
    <t>1/500</t>
  </si>
  <si>
    <t>26 tháng 9 năm 2025</t>
  </si>
  <si>
    <t>1/1000</t>
  </si>
  <si>
    <t>18 tháng 3 năm 2026</t>
  </si>
  <si>
    <t>DANH SÁCH THU HỒI ĐẤT CỦA UBND XÃ QUẢN LÝ</t>
  </si>
  <si>
    <t xml:space="preserve"> Thực hiện dự án: Xây dựng cơ sở hạ tầng khu dân cư phía Nam kênh Cổ Rồng, xã Tây Giang, huyện Tiền Hải, tỉnh Thái Bình (Nay là xã Ái Quốc, tỉnh Hưng Yên)</t>
  </si>
  <si>
    <t>Tờ bản đồ địa chính</t>
  </si>
  <si>
    <t>Tờ số</t>
  </si>
  <si>
    <t>(Kèm theo Quyết định số 1156/QĐ-UBND ngày 28/9/2026 của Uỷ ban nhân dân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</si>
</sst>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_);_(* \(#,##0.0\);_(* &quot;-&quot;??_);_(@_)"/>
    <numFmt numFmtId="165" formatCode="#,##0.0"/>
    <numFmt numFmtId="166" formatCode="0.0"/>
  </numFmts>
  <fonts count="28">
    <font>
      <sz val="11"/>
      <color theme="1"/>
      <name val="Calibri"/>
      <family val="2"/>
      <scheme val="minor"/>
    </font>
    <font>
      <sz val="11"/>
      <color theme="1"/>
      <name val="Calibri"/>
      <family val="2"/>
      <scheme val="minor"/>
    </font>
    <font>
      <b/>
      <sz val="14"/>
      <name val="Times New Roman"/>
      <family val="1"/>
      <charset val="163"/>
    </font>
    <font>
      <sz val="10"/>
      <name val="Times New Roman"/>
      <family val="1"/>
    </font>
    <font>
      <i/>
      <sz val="13"/>
      <name val="Times New Roman"/>
      <family val="1"/>
      <charset val="163"/>
    </font>
    <font>
      <b/>
      <sz val="10"/>
      <name val="Times New Roman"/>
      <family val="1"/>
    </font>
    <font>
      <sz val="9"/>
      <color theme="1"/>
      <name val="Times New Roman"/>
      <family val="1"/>
      <charset val="163"/>
    </font>
    <font>
      <sz val="9"/>
      <color theme="1"/>
      <name val=".VnTime"/>
      <family val="2"/>
      <charset val="163"/>
    </font>
    <font>
      <sz val="9"/>
      <color theme="1"/>
      <name val="Times New Roman"/>
      <family val="1"/>
    </font>
    <font>
      <sz val="10"/>
      <color theme="1"/>
      <name val="Times New Roman"/>
      <family val="1"/>
    </font>
    <font>
      <b/>
      <sz val="9"/>
      <color theme="1"/>
      <name val="Times New Roman"/>
      <family val="1"/>
    </font>
    <font>
      <b/>
      <sz val="14"/>
      <name val="Times New Roman"/>
      <family val="1"/>
    </font>
    <font>
      <i/>
      <sz val="13"/>
      <color theme="1"/>
      <name val="Times New Roman"/>
      <family val="1"/>
      <charset val="163"/>
    </font>
    <font>
      <sz val="9"/>
      <color rgb="FFFF0000"/>
      <name val="Times New Roman"/>
      <family val="1"/>
      <charset val="163"/>
    </font>
    <font>
      <sz val="9"/>
      <color rgb="FFFF0000"/>
      <name val="Times New Roman"/>
      <family val="1"/>
    </font>
    <font>
      <sz val="11"/>
      <color theme="1"/>
      <name val="Calibri"/>
      <family val="2"/>
      <charset val="163"/>
      <scheme val="minor"/>
    </font>
    <font>
      <sz val="10"/>
      <color indexed="8"/>
      <name val="Arial"/>
      <family val="2"/>
    </font>
    <font>
      <sz val="12"/>
      <name val=".VnTime"/>
      <family val="2"/>
    </font>
    <font>
      <sz val="9"/>
      <color indexed="8"/>
      <name val="Times New Roman"/>
      <family val="1"/>
    </font>
    <font>
      <b/>
      <sz val="9"/>
      <name val="Times New Roman"/>
      <family val="1"/>
    </font>
    <font>
      <sz val="9"/>
      <color indexed="8"/>
      <name val="Times New Roman"/>
      <family val="1"/>
      <charset val="163"/>
    </font>
    <font>
      <b/>
      <sz val="8"/>
      <color theme="1"/>
      <name val="Times New Roman"/>
      <family val="1"/>
    </font>
    <font>
      <b/>
      <sz val="8"/>
      <name val="Times New Roman"/>
      <family val="1"/>
    </font>
    <font>
      <sz val="10"/>
      <name val="Arial"/>
      <family val="2"/>
    </font>
    <font>
      <i/>
      <sz val="13"/>
      <name val="Times New Roman"/>
      <family val="1"/>
    </font>
    <font>
      <sz val="12"/>
      <name val="Times New Roman"/>
      <family val="1"/>
      <charset val="163"/>
    </font>
    <font>
      <sz val="12"/>
      <name val=".VnTime"/>
      <family val="2"/>
      <charset val="163"/>
    </font>
    <font>
      <sz val="12"/>
      <name val="Times New Roman"/>
      <family val="1"/>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7030A0"/>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43" fontId="1" fillId="0" borderId="0" applyFont="0" applyFill="0" applyBorder="0" applyAlignment="0" applyProtection="0"/>
    <xf numFmtId="0" fontId="15" fillId="0" borderId="0"/>
    <xf numFmtId="0" fontId="15" fillId="0" borderId="0"/>
    <xf numFmtId="43" fontId="16" fillId="0" borderId="0" applyFont="0" applyFill="0" applyBorder="0" applyAlignment="0" applyProtection="0"/>
    <xf numFmtId="0" fontId="17" fillId="0" borderId="0"/>
    <xf numFmtId="43" fontId="23" fillId="0" borderId="0" applyFont="0" applyFill="0" applyBorder="0" applyAlignment="0" applyProtection="0"/>
  </cellStyleXfs>
  <cellXfs count="185">
    <xf numFmtId="0" fontId="0" fillId="0" borderId="0" xfId="0"/>
    <xf numFmtId="0" fontId="3" fillId="0" borderId="0" xfId="0" applyFont="1" applyAlignment="1">
      <alignment horizontal="center" vertical="center"/>
    </xf>
    <xf numFmtId="0" fontId="5" fillId="0" borderId="0" xfId="0" applyFont="1" applyAlignment="1">
      <alignment horizontal="center" vertical="center"/>
    </xf>
    <xf numFmtId="0" fontId="6" fillId="2" borderId="0" xfId="0" applyFont="1" applyFill="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8" fillId="3" borderId="0" xfId="0" applyFont="1" applyFill="1" applyAlignment="1">
      <alignment horizontal="center" vertical="center"/>
    </xf>
    <xf numFmtId="0" fontId="6" fillId="3" borderId="0" xfId="0" applyFont="1" applyFill="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3" xfId="0" applyFont="1" applyBorder="1" applyAlignment="1">
      <alignment vertical="center"/>
    </xf>
    <xf numFmtId="0" fontId="8" fillId="0" borderId="3" xfId="0" quotePrefix="1" applyFont="1" applyBorder="1" applyAlignment="1">
      <alignment horizontal="center" vertical="center"/>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165" fontId="8" fillId="0" borderId="3" xfId="0" applyNumberFormat="1" applyFont="1" applyBorder="1" applyAlignment="1">
      <alignment horizontal="right" vertical="center"/>
    </xf>
    <xf numFmtId="165" fontId="6" fillId="0" borderId="3" xfId="0" applyNumberFormat="1" applyFont="1" applyBorder="1" applyAlignment="1">
      <alignment horizontal="right"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right" vertical="center"/>
    </xf>
    <xf numFmtId="0" fontId="6" fillId="0" borderId="3" xfId="0" applyFont="1" applyBorder="1" applyAlignment="1">
      <alignment horizontal="center" vertical="center"/>
    </xf>
    <xf numFmtId="2" fontId="6" fillId="0" borderId="3" xfId="0" quotePrefix="1" applyNumberFormat="1" applyFont="1" applyBorder="1" applyAlignment="1">
      <alignment horizontal="center" vertical="center"/>
    </xf>
    <xf numFmtId="0" fontId="7" fillId="0" borderId="3" xfId="0" applyFont="1" applyBorder="1" applyAlignment="1">
      <alignment horizontal="center" vertical="center" wrapText="1"/>
    </xf>
    <xf numFmtId="165" fontId="6" fillId="0" borderId="3" xfId="0" applyNumberFormat="1" applyFont="1" applyBorder="1" applyAlignment="1">
      <alignment vertical="center"/>
    </xf>
    <xf numFmtId="0" fontId="6" fillId="0" borderId="3" xfId="0" applyFont="1" applyBorder="1" applyAlignment="1">
      <alignment vertical="center" wrapText="1"/>
    </xf>
    <xf numFmtId="0" fontId="6" fillId="0" borderId="3" xfId="0" quotePrefix="1" applyFont="1" applyBorder="1" applyAlignment="1">
      <alignment horizontal="center" vertical="center"/>
    </xf>
    <xf numFmtId="0" fontId="6" fillId="0" borderId="4" xfId="0" applyFont="1" applyBorder="1" applyAlignment="1">
      <alignment vertical="center" wrapText="1"/>
    </xf>
    <xf numFmtId="165" fontId="6" fillId="0" borderId="4" xfId="0" applyNumberFormat="1" applyFont="1" applyBorder="1" applyAlignment="1">
      <alignment vertical="center"/>
    </xf>
    <xf numFmtId="0" fontId="6" fillId="0" borderId="7" xfId="0" applyFont="1" applyBorder="1" applyAlignment="1">
      <alignment vertical="center" wrapText="1"/>
    </xf>
    <xf numFmtId="165" fontId="6" fillId="0" borderId="7" xfId="0" applyNumberFormat="1" applyFont="1" applyBorder="1" applyAlignment="1">
      <alignment vertical="center"/>
    </xf>
    <xf numFmtId="0" fontId="8" fillId="0" borderId="4" xfId="0" applyFont="1" applyBorder="1" applyAlignment="1">
      <alignment horizontal="center" vertical="center"/>
    </xf>
    <xf numFmtId="2" fontId="8" fillId="0" borderId="3" xfId="0" quotePrefix="1" applyNumberFormat="1" applyFont="1" applyBorder="1" applyAlignment="1">
      <alignment horizontal="center" vertical="center"/>
    </xf>
    <xf numFmtId="166" fontId="8" fillId="0" borderId="3" xfId="0" applyNumberFormat="1" applyFont="1" applyBorder="1" applyAlignment="1">
      <alignment horizontal="left" vertical="center" wrapText="1"/>
    </xf>
    <xf numFmtId="165" fontId="8" fillId="0" borderId="3" xfId="0" applyNumberFormat="1" applyFont="1" applyBorder="1" applyAlignment="1">
      <alignment vertical="center"/>
    </xf>
    <xf numFmtId="0" fontId="8" fillId="0" borderId="4" xfId="0" applyFont="1" applyBorder="1" applyAlignment="1">
      <alignment vertical="center" wrapText="1"/>
    </xf>
    <xf numFmtId="165" fontId="8" fillId="0" borderId="4" xfId="0" applyNumberFormat="1" applyFont="1" applyBorder="1" applyAlignment="1">
      <alignment vertical="center"/>
    </xf>
    <xf numFmtId="165" fontId="8" fillId="0" borderId="7" xfId="0" applyNumberFormat="1" applyFont="1" applyBorder="1" applyAlignment="1">
      <alignment vertical="center"/>
    </xf>
    <xf numFmtId="0" fontId="8" fillId="0" borderId="3" xfId="0" applyFont="1" applyBorder="1" applyAlignment="1">
      <alignment horizontal="left" vertical="center" wrapText="1"/>
    </xf>
    <xf numFmtId="0" fontId="8" fillId="0" borderId="3" xfId="0" applyFont="1" applyBorder="1" applyAlignment="1">
      <alignment vertical="center" wrapText="1"/>
    </xf>
    <xf numFmtId="2" fontId="8" fillId="0" borderId="4" xfId="0" quotePrefix="1" applyNumberFormat="1" applyFont="1" applyBorder="1" applyAlignment="1">
      <alignment horizontal="center" vertical="center"/>
    </xf>
    <xf numFmtId="166" fontId="8" fillId="0" borderId="0" xfId="0" applyNumberFormat="1" applyFont="1" applyAlignment="1">
      <alignment horizontal="left" vertical="center" wrapText="1"/>
    </xf>
    <xf numFmtId="165" fontId="6" fillId="0" borderId="8" xfId="0" applyNumberFormat="1" applyFont="1" applyBorder="1" applyAlignment="1">
      <alignment vertical="center"/>
    </xf>
    <xf numFmtId="165" fontId="6" fillId="0" borderId="0" xfId="0" applyNumberFormat="1" applyFont="1" applyAlignment="1">
      <alignment horizontal="left" vertical="center" wrapText="1"/>
    </xf>
    <xf numFmtId="165" fontId="8" fillId="0" borderId="3" xfId="0" applyNumberFormat="1" applyFont="1" applyBorder="1" applyAlignment="1">
      <alignment vertical="center" wrapText="1"/>
    </xf>
    <xf numFmtId="165" fontId="8" fillId="0" borderId="8" xfId="0" applyNumberFormat="1" applyFont="1" applyBorder="1" applyAlignment="1">
      <alignment vertical="center"/>
    </xf>
    <xf numFmtId="0" fontId="8" fillId="0" borderId="3" xfId="0" applyFont="1" applyBorder="1" applyAlignment="1">
      <alignment horizontal="left" vertical="center"/>
    </xf>
    <xf numFmtId="166" fontId="8" fillId="0" borderId="3" xfId="0" applyNumberFormat="1" applyFont="1" applyBorder="1" applyAlignment="1">
      <alignment vertical="center" wrapText="1"/>
    </xf>
    <xf numFmtId="0" fontId="6" fillId="0" borderId="5" xfId="0" applyFont="1" applyBorder="1" applyAlignment="1">
      <alignment vertical="center" wrapText="1"/>
    </xf>
    <xf numFmtId="0" fontId="6" fillId="0" borderId="5" xfId="0" applyFont="1" applyBorder="1" applyAlignment="1">
      <alignment horizontal="left" vertical="center" wrapText="1"/>
    </xf>
    <xf numFmtId="0" fontId="6" fillId="0" borderId="0" xfId="0" applyFont="1" applyAlignment="1">
      <alignment vertical="center"/>
    </xf>
    <xf numFmtId="0" fontId="9" fillId="0" borderId="0" xfId="0" applyFont="1" applyAlignment="1">
      <alignment horizontal="center" vertical="center"/>
    </xf>
    <xf numFmtId="2" fontId="9" fillId="0" borderId="3" xfId="0" applyNumberFormat="1" applyFont="1" applyBorder="1" applyAlignment="1">
      <alignment horizontal="center" vertical="center"/>
    </xf>
    <xf numFmtId="0" fontId="9" fillId="0" borderId="0" xfId="0" applyFont="1" applyAlignment="1">
      <alignment horizontal="left" vertical="center"/>
    </xf>
    <xf numFmtId="0" fontId="9" fillId="0" borderId="0" xfId="0" applyFont="1" applyAlignment="1">
      <alignment horizontal="right" vertical="center"/>
    </xf>
    <xf numFmtId="0" fontId="9" fillId="0" borderId="0" xfId="0" applyFont="1" applyAlignment="1">
      <alignment horizontal="left" vertical="center" wrapText="1"/>
    </xf>
    <xf numFmtId="165" fontId="9" fillId="0" borderId="0" xfId="0" applyNumberFormat="1" applyFont="1" applyAlignment="1">
      <alignment horizontal="right" vertical="center"/>
    </xf>
    <xf numFmtId="0" fontId="3" fillId="0" borderId="0" xfId="0" applyFont="1" applyAlignment="1">
      <alignment horizontal="left" vertical="center"/>
    </xf>
    <xf numFmtId="0" fontId="12" fillId="0" borderId="1" xfId="0" applyFont="1" applyBorder="1" applyAlignment="1">
      <alignment horizontal="left" vertical="center"/>
    </xf>
    <xf numFmtId="165" fontId="8" fillId="0" borderId="3" xfId="0" applyNumberFormat="1" applyFont="1" applyBorder="1" applyAlignment="1">
      <alignment horizontal="left" vertical="center" wrapText="1"/>
    </xf>
    <xf numFmtId="165" fontId="13" fillId="0" borderId="3" xfId="0" applyNumberFormat="1" applyFont="1" applyBorder="1" applyAlignment="1">
      <alignment vertical="center"/>
    </xf>
    <xf numFmtId="165" fontId="8" fillId="2" borderId="3" xfId="0" applyNumberFormat="1" applyFont="1" applyFill="1" applyBorder="1" applyAlignment="1">
      <alignment horizontal="right" vertical="center"/>
    </xf>
    <xf numFmtId="0" fontId="10" fillId="0" borderId="3" xfId="0" applyFont="1" applyBorder="1" applyAlignment="1">
      <alignment horizontal="center" vertical="center" wrapText="1"/>
    </xf>
    <xf numFmtId="165" fontId="10" fillId="0" borderId="3" xfId="0" applyNumberFormat="1" applyFont="1" applyBorder="1" applyAlignment="1">
      <alignment horizontal="center" vertical="center" wrapText="1"/>
    </xf>
    <xf numFmtId="0" fontId="19" fillId="0" borderId="0" xfId="0" applyFont="1" applyAlignment="1">
      <alignment horizontal="center" vertical="center"/>
    </xf>
    <xf numFmtId="165" fontId="13" fillId="0" borderId="3" xfId="0" applyNumberFormat="1" applyFont="1" applyBorder="1" applyAlignment="1">
      <alignment horizontal="right" vertical="center"/>
    </xf>
    <xf numFmtId="165" fontId="14" fillId="0" borderId="3" xfId="0" applyNumberFormat="1" applyFont="1" applyBorder="1" applyAlignment="1">
      <alignment horizontal="right" vertical="center"/>
    </xf>
    <xf numFmtId="17" fontId="8" fillId="0" borderId="3" xfId="0" quotePrefix="1" applyNumberFormat="1" applyFont="1" applyBorder="1" applyAlignment="1">
      <alignment horizontal="center" vertical="center"/>
    </xf>
    <xf numFmtId="0" fontId="21" fillId="0" borderId="3" xfId="0" applyFont="1" applyBorder="1" applyAlignment="1">
      <alignment horizontal="center" vertical="center" wrapText="1"/>
    </xf>
    <xf numFmtId="164" fontId="21" fillId="0" borderId="3" xfId="1" applyNumberFormat="1" applyFont="1" applyFill="1" applyBorder="1" applyAlignment="1">
      <alignment horizontal="center" vertical="center" wrapText="1"/>
    </xf>
    <xf numFmtId="0" fontId="22" fillId="0" borderId="0" xfId="0" applyFont="1" applyAlignment="1">
      <alignment horizontal="center" vertical="center"/>
    </xf>
    <xf numFmtId="165" fontId="14" fillId="0" borderId="3" xfId="0" applyNumberFormat="1" applyFont="1" applyBorder="1" applyAlignment="1">
      <alignment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vertical="center" wrapText="1"/>
    </xf>
    <xf numFmtId="165" fontId="14" fillId="2" borderId="3" xfId="0" applyNumberFormat="1" applyFont="1" applyFill="1" applyBorder="1" applyAlignment="1">
      <alignment horizontal="right" vertical="center"/>
    </xf>
    <xf numFmtId="165" fontId="13" fillId="2" borderId="3" xfId="0" applyNumberFormat="1" applyFont="1" applyFill="1" applyBorder="1" applyAlignment="1">
      <alignment horizontal="right" vertical="center"/>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165" fontId="21" fillId="0" borderId="4" xfId="0" applyNumberFormat="1" applyFont="1" applyBorder="1" applyAlignment="1">
      <alignment horizontal="center" vertical="center" wrapText="1"/>
    </xf>
    <xf numFmtId="0" fontId="10" fillId="0" borderId="3" xfId="0" applyFont="1" applyBorder="1" applyAlignment="1">
      <alignment horizontal="center" vertical="center"/>
    </xf>
    <xf numFmtId="0" fontId="8" fillId="0" borderId="4" xfId="0" applyFont="1" applyBorder="1" applyAlignment="1">
      <alignment horizontal="center" vertical="center" wrapText="1"/>
    </xf>
    <xf numFmtId="0" fontId="10" fillId="0" borderId="2" xfId="0" applyFont="1" applyBorder="1" applyAlignment="1">
      <alignment horizontal="center" vertical="center"/>
    </xf>
    <xf numFmtId="2" fontId="10" fillId="0" borderId="3" xfId="0" applyNumberFormat="1" applyFont="1" applyBorder="1" applyAlignment="1">
      <alignment horizontal="center" vertical="center"/>
    </xf>
    <xf numFmtId="0" fontId="10" fillId="0" borderId="5" xfId="0" applyFont="1" applyBorder="1" applyAlignment="1">
      <alignment horizontal="center" vertical="center"/>
    </xf>
    <xf numFmtId="165" fontId="10" fillId="0" borderId="3" xfId="0" applyNumberFormat="1" applyFont="1" applyBorder="1" applyAlignment="1">
      <alignment vertical="center" wrapText="1"/>
    </xf>
    <xf numFmtId="165" fontId="10" fillId="0" borderId="3" xfId="0" applyNumberFormat="1" applyFont="1" applyBorder="1" applyAlignment="1">
      <alignment horizontal="right" vertical="center" wrapText="1"/>
    </xf>
    <xf numFmtId="165" fontId="10" fillId="0" borderId="3" xfId="0" applyNumberFormat="1" applyFont="1" applyBorder="1" applyAlignment="1">
      <alignment horizontal="left" vertical="center" wrapText="1"/>
    </xf>
    <xf numFmtId="0" fontId="21" fillId="0" borderId="2" xfId="0" applyFont="1" applyBorder="1" applyAlignment="1">
      <alignment horizontal="center" vertical="center"/>
    </xf>
    <xf numFmtId="0" fontId="21" fillId="0" borderId="6" xfId="0" applyFont="1" applyBorder="1" applyAlignment="1">
      <alignment horizontal="center" vertical="center" wrapText="1"/>
    </xf>
    <xf numFmtId="2" fontId="21" fillId="0" borderId="7" xfId="0" applyNumberFormat="1" applyFont="1" applyBorder="1" applyAlignment="1">
      <alignment horizontal="center" vertical="center" wrapText="1"/>
    </xf>
    <xf numFmtId="0" fontId="19" fillId="0" borderId="3" xfId="0" applyFont="1" applyBorder="1" applyAlignment="1">
      <alignment horizontal="center" vertical="center"/>
    </xf>
    <xf numFmtId="0" fontId="5" fillId="0" borderId="3" xfId="0" applyFont="1" applyBorder="1" applyAlignment="1">
      <alignment horizontal="center" vertical="center"/>
    </xf>
    <xf numFmtId="165" fontId="13" fillId="4" borderId="3" xfId="0" applyNumberFormat="1" applyFont="1" applyFill="1" applyBorder="1" applyAlignment="1">
      <alignment horizontal="right" vertical="center"/>
    </xf>
    <xf numFmtId="165" fontId="3"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2"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164" fontId="5" fillId="0" borderId="3" xfId="1" applyNumberFormat="1" applyFont="1" applyFill="1" applyBorder="1" applyAlignment="1">
      <alignment horizontal="center" vertical="center" wrapText="1"/>
    </xf>
    <xf numFmtId="165" fontId="5" fillId="0" borderId="3" xfId="0" applyNumberFormat="1" applyFont="1" applyBorder="1" applyAlignment="1">
      <alignment horizontal="center" vertical="center" wrapText="1"/>
    </xf>
    <xf numFmtId="0" fontId="25" fillId="0" borderId="3" xfId="0" applyFont="1" applyBorder="1" applyAlignment="1">
      <alignment horizontal="center" vertical="center"/>
    </xf>
    <xf numFmtId="2" fontId="25" fillId="0" borderId="3" xfId="0" quotePrefix="1" applyNumberFormat="1" applyFont="1" applyBorder="1" applyAlignment="1">
      <alignment horizontal="center" vertical="center"/>
    </xf>
    <xf numFmtId="0" fontId="25" fillId="0" borderId="3" xfId="0" applyFont="1" applyBorder="1" applyAlignment="1">
      <alignment horizontal="left" vertical="center" wrapText="1"/>
    </xf>
    <xf numFmtId="0" fontId="25" fillId="0" borderId="3" xfId="0" applyFont="1" applyBorder="1" applyAlignment="1">
      <alignment horizontal="center" vertical="center" wrapText="1"/>
    </xf>
    <xf numFmtId="0" fontId="26" fillId="0" borderId="3" xfId="0" applyFont="1" applyBorder="1" applyAlignment="1">
      <alignment horizontal="center" vertical="center" wrapText="1"/>
    </xf>
    <xf numFmtId="165" fontId="25" fillId="0" borderId="3" xfId="0" applyNumberFormat="1" applyFont="1" applyBorder="1" applyAlignment="1">
      <alignment vertical="center"/>
    </xf>
    <xf numFmtId="0" fontId="25" fillId="0" borderId="3" xfId="0" applyFont="1" applyBorder="1" applyAlignment="1">
      <alignment vertical="center" wrapText="1"/>
    </xf>
    <xf numFmtId="165" fontId="25" fillId="0" borderId="3" xfId="0" applyNumberFormat="1" applyFont="1" applyBorder="1" applyAlignment="1">
      <alignment horizontal="right" vertical="center"/>
    </xf>
    <xf numFmtId="0" fontId="25" fillId="0" borderId="3" xfId="0" quotePrefix="1" applyFont="1" applyBorder="1" applyAlignment="1">
      <alignment horizontal="center" vertical="center"/>
    </xf>
    <xf numFmtId="0" fontId="25" fillId="0" borderId="0" xfId="0" applyFont="1" applyAlignment="1">
      <alignment horizontal="center" vertical="center"/>
    </xf>
    <xf numFmtId="2" fontId="27" fillId="0" borderId="3" xfId="0" quotePrefix="1" applyNumberFormat="1" applyFont="1" applyBorder="1" applyAlignment="1">
      <alignment horizontal="center" vertical="center"/>
    </xf>
    <xf numFmtId="0" fontId="27" fillId="0" borderId="3" xfId="0" applyFont="1" applyBorder="1" applyAlignment="1">
      <alignment horizontal="center" vertical="center" wrapText="1"/>
    </xf>
    <xf numFmtId="0" fontId="27" fillId="0" borderId="3" xfId="0" applyFont="1" applyBorder="1" applyAlignment="1">
      <alignment horizontal="center" vertical="center"/>
    </xf>
    <xf numFmtId="165" fontId="27" fillId="0" borderId="3" xfId="0" applyNumberFormat="1" applyFont="1" applyBorder="1" applyAlignment="1">
      <alignment vertical="center"/>
    </xf>
    <xf numFmtId="0" fontId="27" fillId="0" borderId="3" xfId="0" applyFont="1" applyBorder="1" applyAlignment="1">
      <alignment vertical="center" wrapText="1"/>
    </xf>
    <xf numFmtId="166" fontId="27" fillId="0" borderId="3" xfId="0" applyNumberFormat="1" applyFont="1" applyBorder="1" applyAlignment="1">
      <alignment horizontal="left" vertical="center" wrapText="1"/>
    </xf>
    <xf numFmtId="0" fontId="27" fillId="0" borderId="3" xfId="0" quotePrefix="1" applyFont="1" applyBorder="1" applyAlignment="1">
      <alignment horizontal="center" vertical="center"/>
    </xf>
    <xf numFmtId="165" fontId="27" fillId="0" borderId="3" xfId="0" applyNumberFormat="1" applyFont="1" applyBorder="1" applyAlignment="1">
      <alignment horizontal="right" vertical="center"/>
    </xf>
    <xf numFmtId="17" fontId="27" fillId="0" borderId="3" xfId="0" quotePrefix="1" applyNumberFormat="1" applyFont="1" applyBorder="1" applyAlignment="1">
      <alignment horizontal="center" vertical="center"/>
    </xf>
    <xf numFmtId="0" fontId="27" fillId="0" borderId="0" xfId="0" applyFont="1" applyAlignment="1">
      <alignment horizontal="center" vertical="center"/>
    </xf>
    <xf numFmtId="166" fontId="27" fillId="0" borderId="3" xfId="0" applyNumberFormat="1" applyFont="1" applyBorder="1" applyAlignment="1">
      <alignment vertical="center" wrapText="1"/>
    </xf>
    <xf numFmtId="166" fontId="27" fillId="0" borderId="3" xfId="0" applyNumberFormat="1" applyFont="1" applyBorder="1" applyAlignment="1">
      <alignment horizontal="center" vertical="center" wrapText="1"/>
    </xf>
    <xf numFmtId="0" fontId="27" fillId="0" borderId="3" xfId="0" applyFont="1" applyBorder="1" applyAlignment="1">
      <alignment horizontal="left" vertical="center" wrapText="1"/>
    </xf>
    <xf numFmtId="165" fontId="25" fillId="0" borderId="3" xfId="0" applyNumberFormat="1" applyFont="1" applyBorder="1" applyAlignment="1">
      <alignment horizontal="center" vertical="center"/>
    </xf>
    <xf numFmtId="165" fontId="25" fillId="0" borderId="3" xfId="0" applyNumberFormat="1" applyFont="1" applyBorder="1" applyAlignment="1">
      <alignment horizontal="left" vertical="center" wrapText="1"/>
    </xf>
    <xf numFmtId="165" fontId="27" fillId="0" borderId="3" xfId="0" applyNumberFormat="1" applyFont="1" applyBorder="1" applyAlignment="1">
      <alignment vertical="center" wrapText="1"/>
    </xf>
    <xf numFmtId="165" fontId="27" fillId="0" borderId="3" xfId="0" applyNumberFormat="1" applyFont="1" applyBorder="1" applyAlignment="1">
      <alignment horizontal="left" vertical="center" wrapText="1"/>
    </xf>
    <xf numFmtId="0" fontId="27" fillId="0" borderId="3" xfId="0" applyFont="1" applyBorder="1" applyAlignment="1">
      <alignment vertical="center"/>
    </xf>
    <xf numFmtId="165" fontId="27" fillId="2" borderId="3" xfId="0" applyNumberFormat="1" applyFont="1" applyFill="1" applyBorder="1" applyAlignment="1">
      <alignment horizontal="right" vertical="center"/>
    </xf>
    <xf numFmtId="2" fontId="19" fillId="0" borderId="3" xfId="0" applyNumberFormat="1" applyFont="1" applyBorder="1" applyAlignment="1">
      <alignment horizontal="center" vertical="center"/>
    </xf>
    <xf numFmtId="0" fontId="19" fillId="0" borderId="3" xfId="0" applyFont="1" applyBorder="1" applyAlignment="1">
      <alignment horizontal="center" vertical="center" wrapText="1"/>
    </xf>
    <xf numFmtId="165" fontId="19" fillId="0" borderId="3" xfId="0" applyNumberFormat="1" applyFont="1" applyBorder="1" applyAlignment="1">
      <alignment vertical="center" wrapText="1"/>
    </xf>
    <xf numFmtId="165" fontId="19" fillId="0" borderId="3" xfId="0" applyNumberFormat="1" applyFont="1" applyBorder="1" applyAlignment="1">
      <alignment horizontal="center" vertical="center" wrapText="1"/>
    </xf>
    <xf numFmtId="165" fontId="19" fillId="0" borderId="3" xfId="0" applyNumberFormat="1" applyFont="1" applyBorder="1" applyAlignment="1">
      <alignment horizontal="right" vertical="center" wrapText="1"/>
    </xf>
    <xf numFmtId="2" fontId="3" fillId="0" borderId="7" xfId="0" applyNumberFormat="1"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wrapText="1"/>
    </xf>
    <xf numFmtId="165" fontId="3" fillId="0" borderId="0" xfId="0" applyNumberFormat="1" applyFont="1" applyAlignment="1">
      <alignment horizontal="right" vertical="center"/>
    </xf>
    <xf numFmtId="2" fontId="3" fillId="0" borderId="3" xfId="0" applyNumberFormat="1"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165" fontId="6" fillId="0" borderId="4" xfId="0" applyNumberFormat="1" applyFont="1" applyBorder="1" applyAlignment="1">
      <alignment vertical="center"/>
    </xf>
    <xf numFmtId="165" fontId="6" fillId="0" borderId="7" xfId="0" applyNumberFormat="1" applyFont="1" applyBorder="1" applyAlignment="1">
      <alignment vertical="center"/>
    </xf>
    <xf numFmtId="0" fontId="11" fillId="0" borderId="0" xfId="0" applyFont="1" applyAlignment="1">
      <alignment horizontal="center" wrapText="1"/>
    </xf>
    <xf numFmtId="0" fontId="4" fillId="0" borderId="0" xfId="0" applyFont="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vertical="center" wrapText="1"/>
    </xf>
    <xf numFmtId="0" fontId="6" fillId="0" borderId="7" xfId="0" applyFont="1" applyBorder="1" applyAlignment="1">
      <alignment vertical="center" wrapText="1"/>
    </xf>
    <xf numFmtId="165" fontId="8" fillId="0" borderId="4" xfId="0" applyNumberFormat="1" applyFont="1" applyBorder="1" applyAlignment="1">
      <alignment vertical="center"/>
    </xf>
    <xf numFmtId="165" fontId="8" fillId="0" borderId="8" xfId="0" applyNumberFormat="1" applyFont="1" applyBorder="1" applyAlignment="1">
      <alignment vertical="center"/>
    </xf>
    <xf numFmtId="165" fontId="8" fillId="0" borderId="7" xfId="0" applyNumberFormat="1" applyFont="1" applyBorder="1" applyAlignment="1">
      <alignment vertical="center"/>
    </xf>
    <xf numFmtId="0" fontId="8" fillId="0" borderId="8" xfId="0" applyFont="1" applyBorder="1" applyAlignment="1">
      <alignment horizontal="center" vertical="center"/>
    </xf>
    <xf numFmtId="0" fontId="8" fillId="0" borderId="4" xfId="0" applyFont="1" applyBorder="1" applyAlignment="1">
      <alignment vertical="center"/>
    </xf>
    <xf numFmtId="0" fontId="8" fillId="0" borderId="8" xfId="0" applyFont="1" applyBorder="1" applyAlignment="1">
      <alignment vertical="center"/>
    </xf>
    <xf numFmtId="0" fontId="8" fillId="0" borderId="7" xfId="0" applyFont="1" applyBorder="1" applyAlignment="1">
      <alignment vertical="center"/>
    </xf>
    <xf numFmtId="165" fontId="6" fillId="0" borderId="8" xfId="0" applyNumberFormat="1" applyFont="1" applyBorder="1" applyAlignment="1">
      <alignment vertical="center"/>
    </xf>
    <xf numFmtId="0" fontId="6" fillId="0" borderId="8" xfId="0" applyFont="1" applyBorder="1" applyAlignment="1">
      <alignment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165" fontId="13" fillId="0" borderId="4" xfId="0" applyNumberFormat="1" applyFont="1" applyBorder="1" applyAlignment="1">
      <alignment vertical="center"/>
    </xf>
    <xf numFmtId="165" fontId="13" fillId="0" borderId="7" xfId="0" applyNumberFormat="1" applyFont="1" applyBorder="1" applyAlignment="1">
      <alignment vertical="center"/>
    </xf>
    <xf numFmtId="165" fontId="6" fillId="0" borderId="4" xfId="0" applyNumberFormat="1" applyFont="1" applyBorder="1" applyAlignment="1">
      <alignment horizontal="center" vertical="center"/>
    </xf>
    <xf numFmtId="165" fontId="6" fillId="0" borderId="7" xfId="0" applyNumberFormat="1" applyFont="1" applyBorder="1" applyAlignment="1">
      <alignment horizontal="center" vertical="center"/>
    </xf>
    <xf numFmtId="165" fontId="6" fillId="0" borderId="4" xfId="0" applyNumberFormat="1" applyFont="1" applyBorder="1" applyAlignment="1">
      <alignment horizontal="right" vertical="center"/>
    </xf>
    <xf numFmtId="165" fontId="6" fillId="0" borderId="7" xfId="0" applyNumberFormat="1" applyFont="1" applyBorder="1" applyAlignment="1">
      <alignment horizontal="right" vertical="center"/>
    </xf>
    <xf numFmtId="165" fontId="13" fillId="0" borderId="8" xfId="0" applyNumberFormat="1" applyFont="1" applyBorder="1" applyAlignment="1">
      <alignment vertical="center"/>
    </xf>
    <xf numFmtId="165" fontId="8" fillId="0" borderId="8" xfId="0" applyNumberFormat="1" applyFont="1" applyBorder="1" applyAlignment="1">
      <alignment horizontal="left" vertical="center" wrapText="1"/>
    </xf>
    <xf numFmtId="165" fontId="6" fillId="0" borderId="7" xfId="0" applyNumberFormat="1" applyFont="1" applyBorder="1" applyAlignment="1">
      <alignment horizontal="left" vertical="center" wrapText="1"/>
    </xf>
    <xf numFmtId="0" fontId="8" fillId="0" borderId="4" xfId="0" applyFont="1" applyBorder="1" applyAlignment="1">
      <alignment vertical="center" wrapText="1"/>
    </xf>
    <xf numFmtId="0" fontId="8" fillId="0" borderId="7" xfId="0" applyFont="1" applyBorder="1" applyAlignment="1">
      <alignment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166" fontId="8" fillId="0" borderId="4" xfId="0" applyNumberFormat="1" applyFont="1" applyBorder="1" applyAlignment="1">
      <alignment vertical="center" wrapText="1"/>
    </xf>
    <xf numFmtId="166" fontId="8" fillId="0" borderId="7" xfId="0" applyNumberFormat="1" applyFont="1" applyBorder="1" applyAlignment="1">
      <alignment vertical="center" wrapText="1"/>
    </xf>
    <xf numFmtId="166" fontId="8" fillId="0" borderId="4" xfId="0" applyNumberFormat="1" applyFont="1" applyBorder="1" applyAlignment="1">
      <alignment horizontal="center" vertical="center" wrapText="1"/>
    </xf>
    <xf numFmtId="166" fontId="8" fillId="0" borderId="7" xfId="0" applyNumberFormat="1" applyFont="1" applyBorder="1" applyAlignment="1">
      <alignment horizontal="center" vertical="center" wrapText="1"/>
    </xf>
    <xf numFmtId="0" fontId="2" fillId="0" borderId="0" xfId="0" applyFont="1" applyAlignment="1">
      <alignment horizontal="center" vertical="center" wrapText="1"/>
    </xf>
    <xf numFmtId="0" fontId="6" fillId="0" borderId="4" xfId="0" applyFont="1" applyBorder="1" applyAlignment="1">
      <alignment horizontal="left" vertical="center" wrapText="1"/>
    </xf>
    <xf numFmtId="0" fontId="6" fillId="0" borderId="7" xfId="0" applyFont="1" applyBorder="1" applyAlignment="1">
      <alignment horizontal="left" vertical="center" wrapText="1"/>
    </xf>
    <xf numFmtId="165" fontId="19" fillId="0" borderId="3" xfId="0" applyNumberFormat="1" applyFont="1" applyBorder="1" applyAlignment="1">
      <alignment horizontal="center" vertical="center" wrapText="1"/>
    </xf>
    <xf numFmtId="0" fontId="11" fillId="0" borderId="0" xfId="3" applyFont="1" applyAlignment="1">
      <alignment horizontal="center" vertical="center"/>
    </xf>
    <xf numFmtId="0" fontId="24" fillId="0" borderId="0" xfId="3" applyFont="1" applyAlignment="1">
      <alignment horizontal="center" vertical="center"/>
    </xf>
  </cellXfs>
  <cellStyles count="7">
    <cellStyle name="Comma" xfId="1" builtinId="3"/>
    <cellStyle name="Comma 2" xfId="4" xr:uid="{00000000-0005-0000-0000-000001000000}"/>
    <cellStyle name="Comma 5 10" xfId="6" xr:uid="{00000000-0005-0000-0000-000002000000}"/>
    <cellStyle name="Normal" xfId="0" builtinId="0"/>
    <cellStyle name="Normal 2" xfId="3" xr:uid="{00000000-0005-0000-0000-000004000000}"/>
    <cellStyle name="Normal 2 2" xfId="5" xr:uid="{00000000-0005-0000-0000-000005000000}"/>
    <cellStyle name="Normal 9" xfId="2" xr:uid="{00000000-0005-0000-0000-000006000000}"/>
  </cellStyles>
  <dxfs count="8">
    <dxf>
      <fill>
        <patternFill>
          <bgColor theme="7" tint="0.59996337778862885"/>
        </patternFill>
      </fill>
    </dxf>
    <dxf>
      <fill>
        <patternFill>
          <bgColor theme="9"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ADD6A-58C7-47DE-B044-E947ECA7C112}">
  <dimension ref="A1:DP193"/>
  <sheetViews>
    <sheetView topLeftCell="A4" workbookViewId="0">
      <pane xSplit="9" ySplit="2" topLeftCell="DF180" activePane="bottomRight" state="frozen"/>
      <selection activeCell="A4" sqref="A4"/>
      <selection pane="topRight" activeCell="J4" sqref="J4"/>
      <selection pane="bottomLeft" activeCell="A7" sqref="A7"/>
      <selection pane="bottomRight" activeCell="DN190" sqref="DN190"/>
    </sheetView>
  </sheetViews>
  <sheetFormatPr defaultColWidth="10.77734375" defaultRowHeight="13.2"/>
  <cols>
    <col min="1" max="1" width="4.21875" style="49" customWidth="1"/>
    <col min="2" max="2" width="5.109375" style="50" hidden="1" customWidth="1"/>
    <col min="3" max="3" width="15.6640625" style="49" hidden="1" customWidth="1"/>
    <col min="4" max="4" width="17.33203125" style="49" hidden="1" customWidth="1"/>
    <col min="5" max="5" width="7.5546875" style="49" hidden="1" customWidth="1"/>
    <col min="6" max="6" width="5.5546875" style="49" hidden="1" customWidth="1"/>
    <col min="7" max="7" width="6.33203125" style="49" hidden="1" customWidth="1"/>
    <col min="8" max="8" width="5.109375" style="49" hidden="1" customWidth="1"/>
    <col min="9" max="9" width="8" style="49" hidden="1" customWidth="1"/>
    <col min="10" max="10" width="15.44140625" style="51" hidden="1" customWidth="1"/>
    <col min="11" max="11" width="7.21875" style="49" hidden="1" customWidth="1"/>
    <col min="12" max="12" width="7.44140625" style="49" hidden="1" customWidth="1"/>
    <col min="13" max="13" width="8.44140625" style="49" hidden="1" customWidth="1"/>
    <col min="14" max="16" width="8.33203125" style="49" hidden="1" customWidth="1"/>
    <col min="17" max="17" width="7.21875" style="49" hidden="1" customWidth="1"/>
    <col min="18" max="18" width="6.88671875" style="49" hidden="1" customWidth="1"/>
    <col min="19" max="19" width="7.21875" style="52" hidden="1" customWidth="1"/>
    <col min="20" max="21" width="8.33203125" style="52" hidden="1" customWidth="1"/>
    <col min="22" max="22" width="9.33203125" style="52" hidden="1" customWidth="1"/>
    <col min="23" max="23" width="9" style="52" hidden="1" customWidth="1"/>
    <col min="24" max="25" width="6.21875" style="52" hidden="1" customWidth="1"/>
    <col min="26" max="103" width="9" style="52" hidden="1" customWidth="1"/>
    <col min="104" max="104" width="7.109375" style="52" hidden="1" customWidth="1"/>
    <col min="105" max="105" width="11.77734375" style="53" hidden="1" customWidth="1"/>
    <col min="106" max="107" width="9" style="49" hidden="1" customWidth="1"/>
    <col min="108" max="108" width="4.77734375" style="49" hidden="1" customWidth="1"/>
    <col min="109" max="109" width="8.33203125" style="54" hidden="1" customWidth="1"/>
    <col min="110" max="110" width="19.109375" style="51" customWidth="1"/>
    <col min="111" max="111" width="4.77734375" style="49" customWidth="1"/>
    <col min="112" max="112" width="4.33203125" style="49" customWidth="1"/>
    <col min="113" max="113" width="4.5546875" style="49" customWidth="1"/>
    <col min="114" max="115" width="7.21875" style="49" customWidth="1"/>
    <col min="116" max="116" width="19" style="49" customWidth="1"/>
    <col min="117" max="117" width="7.21875" style="49" customWidth="1"/>
    <col min="118" max="118" width="8.33203125" style="52" customWidth="1"/>
    <col min="119" max="16384" width="10.77734375" style="1"/>
  </cols>
  <sheetData>
    <row r="1" spans="1:118" ht="43.8" customHeight="1">
      <c r="A1" s="145" t="s">
        <v>392</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c r="AO1" s="145"/>
      <c r="AP1" s="145"/>
      <c r="AQ1" s="145"/>
      <c r="AR1" s="145"/>
      <c r="AS1" s="145"/>
      <c r="AT1" s="145"/>
      <c r="AU1" s="145"/>
      <c r="AV1" s="145"/>
      <c r="AW1" s="145"/>
      <c r="AX1" s="145"/>
      <c r="AY1" s="145"/>
      <c r="AZ1" s="145"/>
      <c r="BA1" s="145"/>
      <c r="BB1" s="145"/>
      <c r="BC1" s="145"/>
      <c r="BD1" s="145"/>
      <c r="BE1" s="145"/>
      <c r="BF1" s="145"/>
      <c r="BG1" s="145"/>
      <c r="BH1" s="145"/>
      <c r="BI1" s="145"/>
      <c r="BJ1" s="145"/>
      <c r="BK1" s="145"/>
      <c r="BL1" s="145"/>
      <c r="BM1" s="145"/>
      <c r="BN1" s="145"/>
      <c r="BO1" s="145"/>
      <c r="BP1" s="145"/>
      <c r="BQ1" s="145"/>
      <c r="BR1" s="145"/>
      <c r="BS1" s="145"/>
      <c r="BT1" s="145"/>
      <c r="BU1" s="145"/>
      <c r="BV1" s="145"/>
      <c r="BW1" s="145"/>
      <c r="BX1" s="145"/>
      <c r="BY1" s="145"/>
      <c r="BZ1" s="145"/>
      <c r="CA1" s="145"/>
      <c r="CB1" s="145"/>
      <c r="CC1" s="145"/>
      <c r="CD1" s="145"/>
      <c r="CE1" s="145"/>
      <c r="CF1" s="145"/>
      <c r="CG1" s="145"/>
      <c r="CH1" s="145"/>
      <c r="CI1" s="145"/>
      <c r="CJ1" s="145"/>
      <c r="CK1" s="145"/>
      <c r="CL1" s="145"/>
      <c r="CM1" s="145"/>
      <c r="CN1" s="145"/>
      <c r="CO1" s="145"/>
      <c r="CP1" s="145"/>
      <c r="CQ1" s="145"/>
      <c r="CR1" s="145"/>
      <c r="CS1" s="145"/>
      <c r="CT1" s="145"/>
      <c r="CU1" s="145"/>
      <c r="CV1" s="145"/>
      <c r="CW1" s="145"/>
      <c r="CX1" s="145"/>
      <c r="CY1" s="145"/>
      <c r="CZ1" s="145"/>
      <c r="DA1" s="145"/>
      <c r="DB1" s="145"/>
      <c r="DC1" s="145"/>
      <c r="DD1" s="145"/>
      <c r="DE1" s="145"/>
      <c r="DF1" s="145"/>
      <c r="DG1" s="145"/>
      <c r="DH1" s="145"/>
      <c r="DI1" s="145"/>
      <c r="DJ1" s="145"/>
      <c r="DK1" s="145"/>
      <c r="DL1" s="145"/>
      <c r="DM1" s="145"/>
      <c r="DN1" s="145"/>
    </row>
    <row r="2" spans="1:118" ht="30.6" customHeight="1">
      <c r="A2" s="179" t="s">
        <v>487</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c r="BH2" s="179"/>
      <c r="BI2" s="179"/>
      <c r="BJ2" s="179"/>
      <c r="BK2" s="179"/>
      <c r="BL2" s="179"/>
      <c r="BM2" s="179"/>
      <c r="BN2" s="179"/>
      <c r="BO2" s="179"/>
      <c r="BP2" s="179"/>
      <c r="BQ2" s="179"/>
      <c r="BR2" s="179"/>
      <c r="BS2" s="179"/>
      <c r="BT2" s="179"/>
      <c r="BU2" s="179"/>
      <c r="BV2" s="179"/>
      <c r="BW2" s="179"/>
      <c r="BX2" s="179"/>
      <c r="BY2" s="179"/>
      <c r="BZ2" s="179"/>
      <c r="CA2" s="179"/>
      <c r="CB2" s="179"/>
      <c r="CC2" s="179"/>
      <c r="CD2" s="179"/>
      <c r="CE2" s="179"/>
      <c r="CF2" s="179"/>
      <c r="CG2" s="179"/>
      <c r="CH2" s="179"/>
      <c r="CI2" s="179"/>
      <c r="CJ2" s="179"/>
      <c r="CK2" s="179"/>
      <c r="CL2" s="179"/>
      <c r="CM2" s="179"/>
      <c r="CN2" s="179"/>
      <c r="CO2" s="179"/>
      <c r="CP2" s="179"/>
      <c r="CQ2" s="179"/>
      <c r="CR2" s="179"/>
      <c r="CS2" s="179"/>
      <c r="CT2" s="179"/>
      <c r="CU2" s="179"/>
      <c r="CV2" s="179"/>
      <c r="CW2" s="179"/>
      <c r="CX2" s="179"/>
      <c r="CY2" s="179"/>
      <c r="CZ2" s="179"/>
      <c r="DA2" s="179"/>
      <c r="DB2" s="179"/>
      <c r="DC2" s="179"/>
      <c r="DD2" s="179"/>
      <c r="DE2" s="179"/>
      <c r="DF2" s="179"/>
      <c r="DG2" s="179"/>
      <c r="DH2" s="179"/>
      <c r="DI2" s="179"/>
      <c r="DJ2" s="179"/>
      <c r="DK2" s="179"/>
      <c r="DL2" s="179"/>
      <c r="DM2" s="179"/>
      <c r="DN2" s="179"/>
    </row>
    <row r="3" spans="1:118" ht="24" customHeight="1">
      <c r="A3" s="146" t="s">
        <v>492</v>
      </c>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c r="BN3" s="146"/>
      <c r="BO3" s="146"/>
      <c r="BP3" s="146"/>
      <c r="BQ3" s="146"/>
      <c r="BR3" s="146"/>
      <c r="BS3" s="146"/>
      <c r="BT3" s="146"/>
      <c r="BU3" s="146"/>
      <c r="BV3" s="146"/>
      <c r="BW3" s="146"/>
      <c r="BX3" s="146"/>
      <c r="BY3" s="146"/>
      <c r="BZ3" s="146"/>
      <c r="CA3" s="146"/>
      <c r="CB3" s="146"/>
      <c r="CC3" s="146"/>
      <c r="CD3" s="146"/>
      <c r="CE3" s="146"/>
      <c r="CF3" s="146"/>
      <c r="CG3" s="146"/>
      <c r="CH3" s="146"/>
      <c r="CI3" s="146"/>
      <c r="CJ3" s="146"/>
      <c r="CK3" s="146"/>
      <c r="CL3" s="146"/>
      <c r="CM3" s="146"/>
      <c r="CN3" s="146"/>
      <c r="CO3" s="146"/>
      <c r="CP3" s="146"/>
      <c r="CQ3" s="146"/>
      <c r="CR3" s="146"/>
      <c r="CS3" s="146"/>
      <c r="CT3" s="146"/>
      <c r="CU3" s="146"/>
      <c r="CV3" s="146"/>
      <c r="CW3" s="146"/>
      <c r="CX3" s="146"/>
      <c r="CY3" s="146"/>
      <c r="CZ3" s="146"/>
      <c r="DA3" s="146"/>
      <c r="DB3" s="146"/>
      <c r="DC3" s="146"/>
      <c r="DD3" s="146"/>
      <c r="DE3" s="146"/>
      <c r="DF3" s="146"/>
      <c r="DG3" s="146"/>
      <c r="DH3" s="146"/>
      <c r="DI3" s="146"/>
      <c r="DJ3" s="146"/>
      <c r="DK3" s="146"/>
      <c r="DL3" s="146"/>
      <c r="DM3" s="146"/>
      <c r="DN3" s="146"/>
    </row>
    <row r="4" spans="1:118" ht="23.4" customHeight="1">
      <c r="A4" s="16"/>
      <c r="B4" s="16"/>
      <c r="C4" s="17"/>
      <c r="D4" s="17"/>
      <c r="E4" s="17"/>
      <c r="F4" s="17"/>
      <c r="G4" s="16"/>
      <c r="H4" s="16"/>
      <c r="I4" s="17"/>
      <c r="J4" s="16"/>
      <c r="K4" s="16"/>
      <c r="L4" s="16"/>
      <c r="M4" s="17"/>
      <c r="N4" s="17"/>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8"/>
      <c r="DF4" s="56"/>
      <c r="DG4" s="16"/>
      <c r="DH4" s="16"/>
      <c r="DI4" s="16"/>
      <c r="DJ4" s="16"/>
      <c r="DK4" s="16"/>
      <c r="DL4" s="16"/>
      <c r="DM4" s="16"/>
      <c r="DN4" s="18"/>
    </row>
    <row r="5" spans="1:118" s="68" customFormat="1" ht="57" customHeight="1">
      <c r="A5" s="86"/>
      <c r="B5" s="88"/>
      <c r="C5" s="87"/>
      <c r="D5" s="76"/>
      <c r="E5" s="76"/>
      <c r="F5" s="76"/>
      <c r="G5" s="66"/>
      <c r="H5" s="66"/>
      <c r="I5" s="76"/>
      <c r="J5" s="66"/>
      <c r="K5" s="66"/>
      <c r="L5" s="66"/>
      <c r="M5" s="76"/>
      <c r="N5" s="76"/>
      <c r="O5" s="76"/>
      <c r="P5" s="67" t="s">
        <v>4</v>
      </c>
      <c r="Q5" s="67" t="s">
        <v>5</v>
      </c>
      <c r="R5" s="67" t="s">
        <v>4</v>
      </c>
      <c r="S5" s="67" t="s">
        <v>6</v>
      </c>
      <c r="T5" s="66" t="s">
        <v>7</v>
      </c>
      <c r="U5" s="66" t="s">
        <v>8</v>
      </c>
      <c r="V5" s="66" t="s">
        <v>9</v>
      </c>
      <c r="W5" s="76"/>
      <c r="X5" s="76"/>
      <c r="Y5" s="76"/>
      <c r="Z5" s="76"/>
      <c r="AA5" s="76" t="s">
        <v>7</v>
      </c>
      <c r="AB5" s="76" t="s">
        <v>10</v>
      </c>
      <c r="AC5" s="76" t="s">
        <v>11</v>
      </c>
      <c r="AD5" s="76" t="s">
        <v>12</v>
      </c>
      <c r="AE5" s="76" t="s">
        <v>13</v>
      </c>
      <c r="AF5" s="76" t="s">
        <v>14</v>
      </c>
      <c r="AG5" s="76" t="s">
        <v>15</v>
      </c>
      <c r="AH5" s="76" t="s">
        <v>16</v>
      </c>
      <c r="AI5" s="76" t="s">
        <v>17</v>
      </c>
      <c r="AJ5" s="76" t="s">
        <v>18</v>
      </c>
      <c r="AK5" s="76" t="s">
        <v>19</v>
      </c>
      <c r="AL5" s="76" t="s">
        <v>20</v>
      </c>
      <c r="AM5" s="76" t="s">
        <v>21</v>
      </c>
      <c r="AN5" s="76" t="s">
        <v>22</v>
      </c>
      <c r="AO5" s="76" t="s">
        <v>23</v>
      </c>
      <c r="AP5" s="76" t="s">
        <v>24</v>
      </c>
      <c r="AQ5" s="76" t="s">
        <v>25</v>
      </c>
      <c r="AR5" s="76" t="s">
        <v>26</v>
      </c>
      <c r="AS5" s="76" t="s">
        <v>27</v>
      </c>
      <c r="AT5" s="76" t="s">
        <v>398</v>
      </c>
      <c r="AU5" s="76" t="s">
        <v>28</v>
      </c>
      <c r="AV5" s="76" t="s">
        <v>29</v>
      </c>
      <c r="AW5" s="76" t="s">
        <v>10</v>
      </c>
      <c r="AX5" s="76" t="s">
        <v>30</v>
      </c>
      <c r="AY5" s="76" t="s">
        <v>31</v>
      </c>
      <c r="AZ5" s="76" t="s">
        <v>32</v>
      </c>
      <c r="BA5" s="76" t="s">
        <v>33</v>
      </c>
      <c r="BB5" s="76" t="s">
        <v>34</v>
      </c>
      <c r="BC5" s="76" t="s">
        <v>35</v>
      </c>
      <c r="BD5" s="76" t="s">
        <v>36</v>
      </c>
      <c r="BE5" s="76" t="s">
        <v>37</v>
      </c>
      <c r="BF5" s="76" t="s">
        <v>38</v>
      </c>
      <c r="BG5" s="76" t="s">
        <v>39</v>
      </c>
      <c r="BH5" s="76" t="s">
        <v>40</v>
      </c>
      <c r="BI5" s="76" t="s">
        <v>41</v>
      </c>
      <c r="BJ5" s="76" t="s">
        <v>42</v>
      </c>
      <c r="BK5" s="76" t="s">
        <v>43</v>
      </c>
      <c r="BL5" s="76" t="s">
        <v>44</v>
      </c>
      <c r="BM5" s="76" t="s">
        <v>45</v>
      </c>
      <c r="BN5" s="76" t="s">
        <v>46</v>
      </c>
      <c r="BO5" s="76" t="s">
        <v>47</v>
      </c>
      <c r="BP5" s="76" t="s">
        <v>48</v>
      </c>
      <c r="BQ5" s="76" t="s">
        <v>49</v>
      </c>
      <c r="BR5" s="76" t="s">
        <v>50</v>
      </c>
      <c r="BS5" s="76" t="s">
        <v>51</v>
      </c>
      <c r="BT5" s="76" t="s">
        <v>52</v>
      </c>
      <c r="BU5" s="76" t="s">
        <v>53</v>
      </c>
      <c r="BV5" s="76" t="s">
        <v>54</v>
      </c>
      <c r="BW5" s="76" t="s">
        <v>55</v>
      </c>
      <c r="BX5" s="76" t="s">
        <v>56</v>
      </c>
      <c r="BY5" s="76" t="s">
        <v>57</v>
      </c>
      <c r="BZ5" s="76" t="s">
        <v>58</v>
      </c>
      <c r="CA5" s="76" t="s">
        <v>59</v>
      </c>
      <c r="CB5" s="76" t="s">
        <v>60</v>
      </c>
      <c r="CC5" s="76" t="s">
        <v>61</v>
      </c>
      <c r="CD5" s="76" t="s">
        <v>62</v>
      </c>
      <c r="CE5" s="76" t="s">
        <v>63</v>
      </c>
      <c r="CF5" s="76" t="s">
        <v>64</v>
      </c>
      <c r="CG5" s="76" t="s">
        <v>65</v>
      </c>
      <c r="CH5" s="76" t="s">
        <v>66</v>
      </c>
      <c r="CI5" s="76" t="s">
        <v>67</v>
      </c>
      <c r="CJ5" s="76" t="s">
        <v>68</v>
      </c>
      <c r="CK5" s="76" t="s">
        <v>27</v>
      </c>
      <c r="CL5" s="76" t="s">
        <v>69</v>
      </c>
      <c r="CM5" s="76" t="s">
        <v>70</v>
      </c>
      <c r="CN5" s="76" t="s">
        <v>71</v>
      </c>
      <c r="CO5" s="76" t="s">
        <v>72</v>
      </c>
      <c r="CP5" s="76" t="s">
        <v>73</v>
      </c>
      <c r="CQ5" s="76" t="s">
        <v>74</v>
      </c>
      <c r="CR5" s="76" t="s">
        <v>75</v>
      </c>
      <c r="CS5" s="76" t="s">
        <v>76</v>
      </c>
      <c r="CT5" s="76" t="s">
        <v>77</v>
      </c>
      <c r="CU5" s="76" t="s">
        <v>78</v>
      </c>
      <c r="CV5" s="76" t="s">
        <v>79</v>
      </c>
      <c r="CW5" s="76" t="s">
        <v>80</v>
      </c>
      <c r="CX5" s="76" t="s">
        <v>81</v>
      </c>
      <c r="CY5" s="76"/>
      <c r="CZ5" s="76"/>
      <c r="DA5" s="75" t="s">
        <v>82</v>
      </c>
      <c r="DB5" s="75" t="s">
        <v>83</v>
      </c>
      <c r="DC5" s="75" t="s">
        <v>84</v>
      </c>
      <c r="DD5" s="75" t="s">
        <v>3</v>
      </c>
      <c r="DE5" s="77" t="s">
        <v>85</v>
      </c>
      <c r="DF5" s="75" t="s">
        <v>415</v>
      </c>
      <c r="DG5" s="75" t="s">
        <v>1</v>
      </c>
      <c r="DH5" s="75" t="s">
        <v>2</v>
      </c>
      <c r="DI5" s="75" t="s">
        <v>86</v>
      </c>
      <c r="DJ5" s="75" t="s">
        <v>473</v>
      </c>
      <c r="DK5" s="75" t="s">
        <v>496</v>
      </c>
      <c r="DL5" s="75" t="s">
        <v>497</v>
      </c>
      <c r="DM5" s="75" t="s">
        <v>478</v>
      </c>
      <c r="DN5" s="75" t="s">
        <v>451</v>
      </c>
    </row>
    <row r="6" spans="1:118" s="3" customFormat="1" ht="43.8" customHeight="1">
      <c r="A6" s="19">
        <v>1</v>
      </c>
      <c r="B6" s="20" t="s">
        <v>87</v>
      </c>
      <c r="C6" s="12" t="s">
        <v>88</v>
      </c>
      <c r="D6" s="12" t="s">
        <v>88</v>
      </c>
      <c r="E6" s="13" t="s">
        <v>89</v>
      </c>
      <c r="F6" s="21" t="s">
        <v>90</v>
      </c>
      <c r="G6" s="19">
        <v>608</v>
      </c>
      <c r="H6" s="19">
        <v>49</v>
      </c>
      <c r="I6" s="22">
        <v>538.1</v>
      </c>
      <c r="J6" s="23"/>
      <c r="K6" s="19"/>
      <c r="L6" s="19"/>
      <c r="M6" s="22">
        <f t="shared" ref="M6:M102" si="0">(K6*486)+(L6*80)</f>
        <v>0</v>
      </c>
      <c r="N6" s="22"/>
      <c r="O6" s="22">
        <v>538.1</v>
      </c>
      <c r="P6" s="22">
        <f>Q6*4</f>
        <v>0</v>
      </c>
      <c r="Q6" s="22"/>
      <c r="R6" s="22">
        <f t="shared" ref="R6:R19" si="1">S6*2</f>
        <v>0</v>
      </c>
      <c r="S6" s="22"/>
      <c r="T6" s="22">
        <f t="shared" ref="T6:T58" si="2">U6+V6</f>
        <v>0</v>
      </c>
      <c r="U6" s="22"/>
      <c r="V6" s="22"/>
      <c r="W6" s="22">
        <f t="shared" ref="W6:W102" si="3">M6-N6+O6-Q6+P6-S6+R6-T6</f>
        <v>538.1</v>
      </c>
      <c r="X6" s="22">
        <v>0</v>
      </c>
      <c r="Y6" s="22"/>
      <c r="Z6" s="22">
        <f>SUM(AB6:CV6)</f>
        <v>538.1</v>
      </c>
      <c r="AA6" s="22">
        <f t="shared" ref="AA6:AA89" si="4">SUM(AB6:CX6)</f>
        <v>538.1</v>
      </c>
      <c r="AB6" s="22"/>
      <c r="AC6" s="22"/>
      <c r="AD6" s="22"/>
      <c r="AE6" s="22"/>
      <c r="AF6" s="22"/>
      <c r="AG6" s="22"/>
      <c r="AH6" s="22"/>
      <c r="AI6" s="22"/>
      <c r="AJ6" s="22"/>
      <c r="AK6" s="22"/>
      <c r="AL6" s="22"/>
      <c r="AM6" s="22"/>
      <c r="AN6" s="22"/>
      <c r="AO6" s="22">
        <v>538.1</v>
      </c>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f t="shared" ref="CW6:CW89" si="5">P6</f>
        <v>0</v>
      </c>
      <c r="CX6" s="22">
        <f t="shared" ref="CX6:CX89" si="6">R6</f>
        <v>0</v>
      </c>
      <c r="CY6" s="23" t="s">
        <v>393</v>
      </c>
      <c r="CZ6" s="22">
        <v>538.1</v>
      </c>
      <c r="DA6" s="12" t="s">
        <v>88</v>
      </c>
      <c r="DB6" s="19" t="s">
        <v>91</v>
      </c>
      <c r="DC6" s="24" t="s">
        <v>92</v>
      </c>
      <c r="DD6" s="19">
        <v>4</v>
      </c>
      <c r="DE6" s="15">
        <v>538.1</v>
      </c>
      <c r="DF6" s="12" t="s">
        <v>88</v>
      </c>
      <c r="DG6" s="21" t="str">
        <f t="shared" ref="DG6:DI36" si="7">F6</f>
        <v>LUC</v>
      </c>
      <c r="DH6" s="19">
        <f t="shared" si="7"/>
        <v>608</v>
      </c>
      <c r="DI6" s="19">
        <f t="shared" si="7"/>
        <v>49</v>
      </c>
      <c r="DJ6" s="19" t="s">
        <v>476</v>
      </c>
      <c r="DK6" s="19" t="s">
        <v>498</v>
      </c>
      <c r="DL6" s="19" t="s">
        <v>499</v>
      </c>
      <c r="DM6" s="24" t="s">
        <v>480</v>
      </c>
      <c r="DN6" s="63">
        <v>538.1</v>
      </c>
    </row>
    <row r="7" spans="1:118" s="4" customFormat="1" ht="45.6" customHeight="1">
      <c r="A7" s="141">
        <v>2</v>
      </c>
      <c r="B7" s="20" t="s">
        <v>93</v>
      </c>
      <c r="C7" s="12" t="s">
        <v>94</v>
      </c>
      <c r="D7" s="12" t="s">
        <v>97</v>
      </c>
      <c r="E7" s="13" t="s">
        <v>95</v>
      </c>
      <c r="F7" s="21" t="s">
        <v>90</v>
      </c>
      <c r="G7" s="19">
        <v>609</v>
      </c>
      <c r="H7" s="19">
        <v>49</v>
      </c>
      <c r="I7" s="22">
        <v>759.1</v>
      </c>
      <c r="J7" s="148" t="s">
        <v>96</v>
      </c>
      <c r="K7" s="141">
        <v>5</v>
      </c>
      <c r="L7" s="141">
        <v>6</v>
      </c>
      <c r="M7" s="143">
        <f t="shared" si="0"/>
        <v>2910</v>
      </c>
      <c r="N7" s="143"/>
      <c r="O7" s="143"/>
      <c r="P7" s="143">
        <f>Q7*4</f>
        <v>0</v>
      </c>
      <c r="Q7" s="143"/>
      <c r="R7" s="143">
        <f t="shared" si="1"/>
        <v>0</v>
      </c>
      <c r="S7" s="143"/>
      <c r="T7" s="143">
        <f t="shared" si="2"/>
        <v>955.9</v>
      </c>
      <c r="U7" s="143">
        <v>17</v>
      </c>
      <c r="V7" s="143">
        <f>315+623.9</f>
        <v>938.9</v>
      </c>
      <c r="W7" s="143">
        <f t="shared" si="3"/>
        <v>1954.1</v>
      </c>
      <c r="X7" s="22">
        <f>Z7-Y7</f>
        <v>0</v>
      </c>
      <c r="Y7" s="26">
        <f>M7-Q7-S7-U7</f>
        <v>2893</v>
      </c>
      <c r="Z7" s="22">
        <f t="shared" ref="Z7:Z99" si="8">SUM(AB7:CV7)</f>
        <v>2893</v>
      </c>
      <c r="AA7" s="143">
        <f t="shared" si="4"/>
        <v>2893</v>
      </c>
      <c r="AB7" s="143"/>
      <c r="AC7" s="143"/>
      <c r="AD7" s="143"/>
      <c r="AE7" s="143"/>
      <c r="AF7" s="143"/>
      <c r="AG7" s="143"/>
      <c r="AH7" s="143"/>
      <c r="AI7" s="143"/>
      <c r="AJ7" s="143"/>
      <c r="AK7" s="143"/>
      <c r="AL7" s="143"/>
      <c r="AM7" s="143"/>
      <c r="AN7" s="143"/>
      <c r="AO7" s="143">
        <v>1383</v>
      </c>
      <c r="AP7" s="143"/>
      <c r="AQ7" s="143"/>
      <c r="AR7" s="143"/>
      <c r="AS7" s="143"/>
      <c r="AT7" s="143"/>
      <c r="AU7" s="143"/>
      <c r="AV7" s="143"/>
      <c r="AW7" s="143"/>
      <c r="AX7" s="143"/>
      <c r="AY7" s="143"/>
      <c r="AZ7" s="143"/>
      <c r="BA7" s="143"/>
      <c r="BB7" s="143"/>
      <c r="BC7" s="143">
        <v>609</v>
      </c>
      <c r="BD7" s="143">
        <v>226</v>
      </c>
      <c r="BE7" s="143">
        <v>360</v>
      </c>
      <c r="BF7" s="143"/>
      <c r="BG7" s="143">
        <v>315</v>
      </c>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22">
        <f t="shared" si="5"/>
        <v>0</v>
      </c>
      <c r="CX7" s="22">
        <f t="shared" si="6"/>
        <v>0</v>
      </c>
      <c r="CY7" s="23" t="s">
        <v>393</v>
      </c>
      <c r="CZ7" s="58">
        <f>1383-623.9</f>
        <v>759.1</v>
      </c>
      <c r="DA7" s="12"/>
      <c r="DB7" s="19"/>
      <c r="DC7" s="19"/>
      <c r="DD7" s="19"/>
      <c r="DE7" s="15"/>
      <c r="DF7" s="12" t="s">
        <v>97</v>
      </c>
      <c r="DG7" s="21" t="str">
        <f t="shared" si="7"/>
        <v>LUC</v>
      </c>
      <c r="DH7" s="19">
        <f t="shared" si="7"/>
        <v>609</v>
      </c>
      <c r="DI7" s="19">
        <f t="shared" si="7"/>
        <v>49</v>
      </c>
      <c r="DJ7" s="19" t="s">
        <v>476</v>
      </c>
      <c r="DK7" s="19" t="s">
        <v>498</v>
      </c>
      <c r="DL7" s="19" t="s">
        <v>499</v>
      </c>
      <c r="DM7" s="24" t="s">
        <v>480</v>
      </c>
      <c r="DN7" s="63">
        <v>759.09999999999991</v>
      </c>
    </row>
    <row r="8" spans="1:118" s="4" customFormat="1" ht="20.399999999999999" customHeight="1">
      <c r="A8" s="142"/>
      <c r="B8" s="20"/>
      <c r="C8" s="12" t="s">
        <v>98</v>
      </c>
      <c r="D8" s="12" t="s">
        <v>99</v>
      </c>
      <c r="E8" s="13"/>
      <c r="F8" s="21" t="s">
        <v>90</v>
      </c>
      <c r="G8" s="19">
        <v>609</v>
      </c>
      <c r="H8" s="19">
        <v>49</v>
      </c>
      <c r="I8" s="22">
        <v>2.2000000000000002</v>
      </c>
      <c r="J8" s="149"/>
      <c r="K8" s="142"/>
      <c r="L8" s="142"/>
      <c r="M8" s="144"/>
      <c r="N8" s="144"/>
      <c r="O8" s="144"/>
      <c r="P8" s="144"/>
      <c r="Q8" s="144"/>
      <c r="R8" s="144"/>
      <c r="S8" s="144"/>
      <c r="T8" s="144"/>
      <c r="U8" s="144"/>
      <c r="V8" s="144"/>
      <c r="W8" s="144"/>
      <c r="X8" s="22">
        <f t="shared" ref="X8:X10" si="9">Y8-Z8</f>
        <v>0</v>
      </c>
      <c r="Y8" s="26">
        <f t="shared" ref="Y8:Y101" si="10">M8-Q8-S8-U8</f>
        <v>0</v>
      </c>
      <c r="Z8" s="22">
        <f t="shared" si="8"/>
        <v>0</v>
      </c>
      <c r="AA8" s="144"/>
      <c r="AB8" s="144"/>
      <c r="AC8" s="144"/>
      <c r="AD8" s="144"/>
      <c r="AE8" s="144"/>
      <c r="AF8" s="144"/>
      <c r="AG8" s="144"/>
      <c r="AH8" s="144"/>
      <c r="AI8" s="144"/>
      <c r="AJ8" s="144"/>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44"/>
      <c r="BK8" s="144"/>
      <c r="BL8" s="144"/>
      <c r="BM8" s="144"/>
      <c r="BN8" s="144"/>
      <c r="BO8" s="144"/>
      <c r="BP8" s="144"/>
      <c r="BQ8" s="144"/>
      <c r="BR8" s="144"/>
      <c r="BS8" s="144"/>
      <c r="BT8" s="144"/>
      <c r="BU8" s="144"/>
      <c r="BV8" s="144"/>
      <c r="BW8" s="144"/>
      <c r="BX8" s="144"/>
      <c r="BY8" s="144"/>
      <c r="BZ8" s="144"/>
      <c r="CA8" s="144"/>
      <c r="CB8" s="144"/>
      <c r="CC8" s="144"/>
      <c r="CD8" s="144"/>
      <c r="CE8" s="144"/>
      <c r="CF8" s="144"/>
      <c r="CG8" s="144"/>
      <c r="CH8" s="144"/>
      <c r="CI8" s="144"/>
      <c r="CJ8" s="144"/>
      <c r="CK8" s="144"/>
      <c r="CL8" s="144"/>
      <c r="CM8" s="144"/>
      <c r="CN8" s="144"/>
      <c r="CO8" s="144"/>
      <c r="CP8" s="144"/>
      <c r="CQ8" s="144"/>
      <c r="CR8" s="144"/>
      <c r="CS8" s="144"/>
      <c r="CT8" s="144"/>
      <c r="CU8" s="144"/>
      <c r="CV8" s="144"/>
      <c r="CW8" s="22"/>
      <c r="CX8" s="22"/>
      <c r="CY8" s="22"/>
      <c r="CZ8" s="22"/>
      <c r="DA8" s="12"/>
      <c r="DB8" s="19"/>
      <c r="DC8" s="19"/>
      <c r="DD8" s="19"/>
      <c r="DE8" s="15"/>
      <c r="DF8" s="12" t="s">
        <v>99</v>
      </c>
      <c r="DG8" s="21" t="str">
        <f t="shared" si="7"/>
        <v>LUC</v>
      </c>
      <c r="DH8" s="19">
        <f t="shared" si="7"/>
        <v>609</v>
      </c>
      <c r="DI8" s="19">
        <f t="shared" si="7"/>
        <v>49</v>
      </c>
      <c r="DJ8" s="19" t="s">
        <v>476</v>
      </c>
      <c r="DK8" s="19" t="s">
        <v>498</v>
      </c>
      <c r="DL8" s="19" t="s">
        <v>499</v>
      </c>
      <c r="DM8" s="24" t="s">
        <v>480</v>
      </c>
      <c r="DN8" s="63">
        <v>2.2000000000000002</v>
      </c>
    </row>
    <row r="9" spans="1:118" s="4" customFormat="1" ht="31.2" customHeight="1">
      <c r="A9" s="19">
        <v>3</v>
      </c>
      <c r="B9" s="20" t="s">
        <v>100</v>
      </c>
      <c r="C9" s="12" t="s">
        <v>101</v>
      </c>
      <c r="D9" s="12" t="s">
        <v>416</v>
      </c>
      <c r="E9" s="13" t="s">
        <v>95</v>
      </c>
      <c r="F9" s="21" t="s">
        <v>90</v>
      </c>
      <c r="G9" s="19">
        <v>610</v>
      </c>
      <c r="H9" s="19">
        <v>49</v>
      </c>
      <c r="I9" s="22">
        <v>1206.5</v>
      </c>
      <c r="J9" s="23" t="s">
        <v>102</v>
      </c>
      <c r="K9" s="19">
        <v>4</v>
      </c>
      <c r="L9" s="19">
        <v>4</v>
      </c>
      <c r="M9" s="22">
        <f t="shared" si="0"/>
        <v>2264</v>
      </c>
      <c r="N9" s="22"/>
      <c r="O9" s="22"/>
      <c r="P9" s="22">
        <v>225</v>
      </c>
      <c r="Q9" s="22">
        <v>56</v>
      </c>
      <c r="R9" s="22">
        <f t="shared" si="1"/>
        <v>30</v>
      </c>
      <c r="S9" s="22">
        <v>15</v>
      </c>
      <c r="T9" s="22">
        <f t="shared" si="2"/>
        <v>598.6</v>
      </c>
      <c r="U9" s="22">
        <v>22</v>
      </c>
      <c r="V9" s="22">
        <f>393.6+183</f>
        <v>576.6</v>
      </c>
      <c r="W9" s="22">
        <f t="shared" si="3"/>
        <v>1849.4</v>
      </c>
      <c r="X9" s="22">
        <f t="shared" si="9"/>
        <v>0</v>
      </c>
      <c r="Y9" s="26">
        <f t="shared" si="10"/>
        <v>2171</v>
      </c>
      <c r="Z9" s="22">
        <f t="shared" si="8"/>
        <v>2171</v>
      </c>
      <c r="AA9" s="22">
        <f t="shared" si="4"/>
        <v>2426</v>
      </c>
      <c r="AB9" s="22"/>
      <c r="AC9" s="22"/>
      <c r="AD9" s="22"/>
      <c r="AE9" s="22"/>
      <c r="AF9" s="22"/>
      <c r="AG9" s="22"/>
      <c r="AH9" s="22"/>
      <c r="AI9" s="22"/>
      <c r="AJ9" s="22"/>
      <c r="AK9" s="22"/>
      <c r="AL9" s="22"/>
      <c r="AM9" s="22"/>
      <c r="AN9" s="22"/>
      <c r="AO9" s="22">
        <v>1600</v>
      </c>
      <c r="AP9" s="22"/>
      <c r="AQ9" s="22"/>
      <c r="AR9" s="22"/>
      <c r="AS9" s="22"/>
      <c r="AT9" s="22"/>
      <c r="AU9" s="22"/>
      <c r="AV9" s="22"/>
      <c r="AW9" s="22"/>
      <c r="AX9" s="22"/>
      <c r="AY9" s="22"/>
      <c r="AZ9" s="22">
        <v>183</v>
      </c>
      <c r="BA9" s="22"/>
      <c r="BB9" s="22"/>
      <c r="BC9" s="22"/>
      <c r="BD9" s="22">
        <v>175</v>
      </c>
      <c r="BE9" s="22">
        <v>213</v>
      </c>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f t="shared" si="5"/>
        <v>225</v>
      </c>
      <c r="CX9" s="22">
        <f t="shared" si="6"/>
        <v>30</v>
      </c>
      <c r="CY9" s="23" t="s">
        <v>393</v>
      </c>
      <c r="CZ9" s="58">
        <f>1600-393.6</f>
        <v>1206.4000000000001</v>
      </c>
      <c r="DA9" s="12"/>
      <c r="DB9" s="19"/>
      <c r="DC9" s="19"/>
      <c r="DD9" s="19"/>
      <c r="DE9" s="15"/>
      <c r="DF9" s="12" t="s">
        <v>416</v>
      </c>
      <c r="DG9" s="21" t="str">
        <f t="shared" si="7"/>
        <v>LUC</v>
      </c>
      <c r="DH9" s="19">
        <f t="shared" si="7"/>
        <v>610</v>
      </c>
      <c r="DI9" s="19">
        <f t="shared" si="7"/>
        <v>49</v>
      </c>
      <c r="DJ9" s="19" t="s">
        <v>476</v>
      </c>
      <c r="DK9" s="19" t="s">
        <v>498</v>
      </c>
      <c r="DL9" s="19" t="s">
        <v>499</v>
      </c>
      <c r="DM9" s="24" t="s">
        <v>480</v>
      </c>
      <c r="DN9" s="63">
        <v>1206.5</v>
      </c>
    </row>
    <row r="10" spans="1:118" s="4" customFormat="1" ht="72.599999999999994" customHeight="1">
      <c r="A10" s="141">
        <v>4</v>
      </c>
      <c r="B10" s="20" t="s">
        <v>103</v>
      </c>
      <c r="C10" s="12" t="s">
        <v>104</v>
      </c>
      <c r="D10" s="25" t="s">
        <v>485</v>
      </c>
      <c r="E10" s="13" t="s">
        <v>95</v>
      </c>
      <c r="F10" s="21" t="s">
        <v>90</v>
      </c>
      <c r="G10" s="19">
        <v>611</v>
      </c>
      <c r="H10" s="19">
        <v>49</v>
      </c>
      <c r="I10" s="22">
        <v>969.6</v>
      </c>
      <c r="J10" s="148" t="s">
        <v>105</v>
      </c>
      <c r="K10" s="159">
        <v>3</v>
      </c>
      <c r="L10" s="159">
        <v>1</v>
      </c>
      <c r="M10" s="143">
        <f t="shared" si="0"/>
        <v>1538</v>
      </c>
      <c r="N10" s="143"/>
      <c r="O10" s="143"/>
      <c r="P10" s="143">
        <f t="shared" ref="P10:P19" si="11">Q10*4</f>
        <v>0</v>
      </c>
      <c r="Q10" s="143"/>
      <c r="R10" s="143">
        <f t="shared" si="1"/>
        <v>0</v>
      </c>
      <c r="S10" s="143"/>
      <c r="T10" s="143">
        <f t="shared" si="2"/>
        <v>239.4</v>
      </c>
      <c r="U10" s="143">
        <v>14</v>
      </c>
      <c r="V10" s="143">
        <f>136.4+89</f>
        <v>225.4</v>
      </c>
      <c r="W10" s="143">
        <f t="shared" si="3"/>
        <v>1298.5999999999999</v>
      </c>
      <c r="X10" s="143">
        <f t="shared" si="9"/>
        <v>0</v>
      </c>
      <c r="Y10" s="143">
        <f t="shared" si="10"/>
        <v>1524</v>
      </c>
      <c r="Z10" s="143">
        <f t="shared" si="8"/>
        <v>1524</v>
      </c>
      <c r="AA10" s="143">
        <f t="shared" si="4"/>
        <v>1524</v>
      </c>
      <c r="AB10" s="143"/>
      <c r="AC10" s="143"/>
      <c r="AD10" s="143"/>
      <c r="AE10" s="143"/>
      <c r="AF10" s="143"/>
      <c r="AG10" s="143"/>
      <c r="AH10" s="143"/>
      <c r="AI10" s="143"/>
      <c r="AJ10" s="143"/>
      <c r="AK10" s="143"/>
      <c r="AL10" s="143"/>
      <c r="AM10" s="143"/>
      <c r="AN10" s="143"/>
      <c r="AO10" s="143">
        <v>1106</v>
      </c>
      <c r="AP10" s="143"/>
      <c r="AQ10" s="143"/>
      <c r="AR10" s="143"/>
      <c r="AS10" s="143"/>
      <c r="AT10" s="143"/>
      <c r="AU10" s="143"/>
      <c r="AV10" s="143"/>
      <c r="AW10" s="143"/>
      <c r="AX10" s="143"/>
      <c r="AY10" s="143"/>
      <c r="AZ10" s="143">
        <v>89</v>
      </c>
      <c r="BA10" s="143"/>
      <c r="BB10" s="143"/>
      <c r="BC10" s="143"/>
      <c r="BD10" s="143"/>
      <c r="BE10" s="143">
        <v>329</v>
      </c>
      <c r="BF10" s="143"/>
      <c r="BG10" s="143"/>
      <c r="BH10" s="143"/>
      <c r="BI10" s="143"/>
      <c r="BJ10" s="143"/>
      <c r="BK10" s="143"/>
      <c r="BL10" s="143"/>
      <c r="BM10" s="143"/>
      <c r="BN10" s="143"/>
      <c r="BO10" s="143"/>
      <c r="BP10" s="143"/>
      <c r="BQ10" s="143"/>
      <c r="BR10" s="143"/>
      <c r="BS10" s="143"/>
      <c r="BT10" s="143"/>
      <c r="BU10" s="143"/>
      <c r="BV10" s="143"/>
      <c r="BW10" s="143"/>
      <c r="BX10" s="143"/>
      <c r="BY10" s="143"/>
      <c r="BZ10" s="143"/>
      <c r="CA10" s="143"/>
      <c r="CB10" s="143"/>
      <c r="CC10" s="143"/>
      <c r="CD10" s="143"/>
      <c r="CE10" s="143"/>
      <c r="CF10" s="143"/>
      <c r="CG10" s="143"/>
      <c r="CH10" s="143"/>
      <c r="CI10" s="143"/>
      <c r="CJ10" s="143"/>
      <c r="CK10" s="143"/>
      <c r="CL10" s="143"/>
      <c r="CM10" s="143"/>
      <c r="CN10" s="143"/>
      <c r="CO10" s="143"/>
      <c r="CP10" s="143"/>
      <c r="CQ10" s="143"/>
      <c r="CR10" s="143"/>
      <c r="CS10" s="143"/>
      <c r="CT10" s="143"/>
      <c r="CU10" s="143"/>
      <c r="CV10" s="143"/>
      <c r="CW10" s="143">
        <f t="shared" si="5"/>
        <v>0</v>
      </c>
      <c r="CX10" s="143">
        <f t="shared" si="6"/>
        <v>0</v>
      </c>
      <c r="CY10" s="23" t="s">
        <v>393</v>
      </c>
      <c r="CZ10" s="58">
        <f>1106-136.4</f>
        <v>969.6</v>
      </c>
      <c r="DA10" s="12"/>
      <c r="DB10" s="19"/>
      <c r="DC10" s="19"/>
      <c r="DD10" s="19"/>
      <c r="DE10" s="15"/>
      <c r="DF10" s="25" t="s">
        <v>485</v>
      </c>
      <c r="DG10" s="21" t="str">
        <f t="shared" si="7"/>
        <v>LUC</v>
      </c>
      <c r="DH10" s="19">
        <f t="shared" si="7"/>
        <v>611</v>
      </c>
      <c r="DI10" s="19">
        <f t="shared" si="7"/>
        <v>49</v>
      </c>
      <c r="DJ10" s="19" t="s">
        <v>476</v>
      </c>
      <c r="DK10" s="19" t="s">
        <v>498</v>
      </c>
      <c r="DL10" s="19" t="s">
        <v>499</v>
      </c>
      <c r="DM10" s="24" t="s">
        <v>480</v>
      </c>
      <c r="DN10" s="63">
        <v>969.59999999999991</v>
      </c>
    </row>
    <row r="11" spans="1:118" s="4" customFormat="1" ht="24" customHeight="1">
      <c r="A11" s="142"/>
      <c r="B11" s="20"/>
      <c r="C11" s="12" t="s">
        <v>98</v>
      </c>
      <c r="D11" s="12" t="s">
        <v>99</v>
      </c>
      <c r="E11" s="13"/>
      <c r="F11" s="21" t="s">
        <v>90</v>
      </c>
      <c r="G11" s="19">
        <v>611</v>
      </c>
      <c r="H11" s="19">
        <v>49</v>
      </c>
      <c r="I11" s="22">
        <v>4.5</v>
      </c>
      <c r="J11" s="149"/>
      <c r="K11" s="161"/>
      <c r="L11" s="161"/>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4"/>
      <c r="AZ11" s="144"/>
      <c r="BA11" s="144"/>
      <c r="BB11" s="144"/>
      <c r="BC11" s="144"/>
      <c r="BD11" s="144"/>
      <c r="BE11" s="144"/>
      <c r="BF11" s="144"/>
      <c r="BG11" s="144"/>
      <c r="BH11" s="144"/>
      <c r="BI11" s="144"/>
      <c r="BJ11" s="144"/>
      <c r="BK11" s="144"/>
      <c r="BL11" s="144"/>
      <c r="BM11" s="144"/>
      <c r="BN11" s="144"/>
      <c r="BO11" s="144"/>
      <c r="BP11" s="144"/>
      <c r="BQ11" s="144"/>
      <c r="BR11" s="144"/>
      <c r="BS11" s="144"/>
      <c r="BT11" s="144"/>
      <c r="BU11" s="144"/>
      <c r="BV11" s="144"/>
      <c r="BW11" s="144"/>
      <c r="BX11" s="144"/>
      <c r="BY11" s="144"/>
      <c r="BZ11" s="144"/>
      <c r="CA11" s="144"/>
      <c r="CB11" s="144"/>
      <c r="CC11" s="144"/>
      <c r="CD11" s="144"/>
      <c r="CE11" s="144"/>
      <c r="CF11" s="144"/>
      <c r="CG11" s="144"/>
      <c r="CH11" s="144"/>
      <c r="CI11" s="144"/>
      <c r="CJ11" s="144"/>
      <c r="CK11" s="144"/>
      <c r="CL11" s="144"/>
      <c r="CM11" s="144"/>
      <c r="CN11" s="144"/>
      <c r="CO11" s="144"/>
      <c r="CP11" s="144"/>
      <c r="CQ11" s="144"/>
      <c r="CR11" s="144"/>
      <c r="CS11" s="144"/>
      <c r="CT11" s="144"/>
      <c r="CU11" s="144"/>
      <c r="CV11" s="144"/>
      <c r="CW11" s="144"/>
      <c r="CX11" s="144"/>
      <c r="CY11" s="28"/>
      <c r="CZ11" s="22"/>
      <c r="DA11" s="12"/>
      <c r="DB11" s="19"/>
      <c r="DC11" s="19"/>
      <c r="DD11" s="19"/>
      <c r="DE11" s="15"/>
      <c r="DF11" s="12" t="s">
        <v>99</v>
      </c>
      <c r="DG11" s="21" t="str">
        <f t="shared" si="7"/>
        <v>LUC</v>
      </c>
      <c r="DH11" s="19">
        <f t="shared" si="7"/>
        <v>611</v>
      </c>
      <c r="DI11" s="19">
        <f t="shared" si="7"/>
        <v>49</v>
      </c>
      <c r="DJ11" s="19" t="s">
        <v>476</v>
      </c>
      <c r="DK11" s="19" t="s">
        <v>498</v>
      </c>
      <c r="DL11" s="19" t="s">
        <v>499</v>
      </c>
      <c r="DM11" s="24" t="s">
        <v>480</v>
      </c>
      <c r="DN11" s="63">
        <v>4.5</v>
      </c>
    </row>
    <row r="12" spans="1:118" s="4" customFormat="1" ht="53.4" customHeight="1">
      <c r="A12" s="141">
        <v>5</v>
      </c>
      <c r="B12" s="20" t="s">
        <v>106</v>
      </c>
      <c r="C12" s="12" t="s">
        <v>107</v>
      </c>
      <c r="D12" s="25" t="s">
        <v>109</v>
      </c>
      <c r="E12" s="13" t="s">
        <v>95</v>
      </c>
      <c r="F12" s="21" t="s">
        <v>90</v>
      </c>
      <c r="G12" s="19">
        <v>612</v>
      </c>
      <c r="H12" s="19">
        <v>49</v>
      </c>
      <c r="I12" s="22">
        <v>1628.6</v>
      </c>
      <c r="J12" s="148" t="s">
        <v>108</v>
      </c>
      <c r="K12" s="141">
        <v>4</v>
      </c>
      <c r="L12" s="141">
        <v>2</v>
      </c>
      <c r="M12" s="143">
        <f t="shared" si="0"/>
        <v>2104</v>
      </c>
      <c r="N12" s="143"/>
      <c r="O12" s="143"/>
      <c r="P12" s="143">
        <f t="shared" si="11"/>
        <v>0</v>
      </c>
      <c r="Q12" s="143"/>
      <c r="R12" s="143">
        <f t="shared" si="1"/>
        <v>0</v>
      </c>
      <c r="S12" s="143"/>
      <c r="T12" s="143">
        <f t="shared" si="2"/>
        <v>169.4</v>
      </c>
      <c r="U12" s="143">
        <v>21</v>
      </c>
      <c r="V12" s="143">
        <f>33.4+115</f>
        <v>148.4</v>
      </c>
      <c r="W12" s="143">
        <f t="shared" si="3"/>
        <v>1934.6</v>
      </c>
      <c r="X12" s="143">
        <f>Z12-Y12</f>
        <v>0</v>
      </c>
      <c r="Y12" s="143">
        <f t="shared" si="10"/>
        <v>2083</v>
      </c>
      <c r="Z12" s="143">
        <f t="shared" si="8"/>
        <v>2083</v>
      </c>
      <c r="AA12" s="143">
        <f t="shared" si="4"/>
        <v>2083</v>
      </c>
      <c r="AB12" s="143"/>
      <c r="AC12" s="143"/>
      <c r="AD12" s="143"/>
      <c r="AE12" s="143"/>
      <c r="AF12" s="143"/>
      <c r="AG12" s="143"/>
      <c r="AH12" s="143"/>
      <c r="AI12" s="143"/>
      <c r="AJ12" s="143"/>
      <c r="AK12" s="143"/>
      <c r="AL12" s="143"/>
      <c r="AM12" s="143"/>
      <c r="AN12" s="143"/>
      <c r="AO12" s="143">
        <v>1662</v>
      </c>
      <c r="AP12" s="143"/>
      <c r="AQ12" s="143"/>
      <c r="AR12" s="143"/>
      <c r="AS12" s="143"/>
      <c r="AT12" s="143"/>
      <c r="AU12" s="143"/>
      <c r="AV12" s="143"/>
      <c r="AW12" s="143"/>
      <c r="AX12" s="143"/>
      <c r="AY12" s="143"/>
      <c r="AZ12" s="143"/>
      <c r="BA12" s="143"/>
      <c r="BB12" s="143"/>
      <c r="BC12" s="143"/>
      <c r="BD12" s="143">
        <f>19+287</f>
        <v>306</v>
      </c>
      <c r="BE12" s="143"/>
      <c r="BF12" s="143"/>
      <c r="BG12" s="143">
        <v>115</v>
      </c>
      <c r="BH12" s="143"/>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43"/>
      <c r="CF12" s="143"/>
      <c r="CG12" s="143"/>
      <c r="CH12" s="143"/>
      <c r="CI12" s="143"/>
      <c r="CJ12" s="143"/>
      <c r="CK12" s="143"/>
      <c r="CL12" s="143"/>
      <c r="CM12" s="143"/>
      <c r="CN12" s="143"/>
      <c r="CO12" s="143"/>
      <c r="CP12" s="143"/>
      <c r="CQ12" s="143"/>
      <c r="CR12" s="143"/>
      <c r="CS12" s="143"/>
      <c r="CT12" s="143"/>
      <c r="CU12" s="143"/>
      <c r="CV12" s="143"/>
      <c r="CW12" s="143">
        <f t="shared" si="5"/>
        <v>0</v>
      </c>
      <c r="CX12" s="143">
        <f t="shared" si="6"/>
        <v>0</v>
      </c>
      <c r="CY12" s="23" t="s">
        <v>393</v>
      </c>
      <c r="CZ12" s="58">
        <f>1662-33.4</f>
        <v>1628.6</v>
      </c>
      <c r="DA12" s="12"/>
      <c r="DB12" s="19"/>
      <c r="DC12" s="19"/>
      <c r="DD12" s="19"/>
      <c r="DE12" s="15"/>
      <c r="DF12" s="25" t="s">
        <v>109</v>
      </c>
      <c r="DG12" s="21" t="str">
        <f t="shared" si="7"/>
        <v>LUC</v>
      </c>
      <c r="DH12" s="19">
        <f t="shared" si="7"/>
        <v>612</v>
      </c>
      <c r="DI12" s="19">
        <f t="shared" si="7"/>
        <v>49</v>
      </c>
      <c r="DJ12" s="19" t="s">
        <v>476</v>
      </c>
      <c r="DK12" s="19" t="s">
        <v>498</v>
      </c>
      <c r="DL12" s="19" t="s">
        <v>499</v>
      </c>
      <c r="DM12" s="24" t="s">
        <v>480</v>
      </c>
      <c r="DN12" s="63">
        <v>1628.6000000000001</v>
      </c>
    </row>
    <row r="13" spans="1:118" s="4" customFormat="1" ht="31.2" customHeight="1">
      <c r="A13" s="142"/>
      <c r="B13" s="20"/>
      <c r="C13" s="12" t="s">
        <v>98</v>
      </c>
      <c r="D13" s="12" t="s">
        <v>99</v>
      </c>
      <c r="E13" s="13"/>
      <c r="F13" s="21" t="s">
        <v>90</v>
      </c>
      <c r="G13" s="19">
        <v>612</v>
      </c>
      <c r="H13" s="19">
        <v>49</v>
      </c>
      <c r="I13" s="22">
        <v>1.5</v>
      </c>
      <c r="J13" s="149"/>
      <c r="K13" s="142"/>
      <c r="L13" s="142"/>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c r="AW13" s="144"/>
      <c r="AX13" s="144"/>
      <c r="AY13" s="144"/>
      <c r="AZ13" s="144"/>
      <c r="BA13" s="144"/>
      <c r="BB13" s="144"/>
      <c r="BC13" s="144"/>
      <c r="BD13" s="144"/>
      <c r="BE13" s="144"/>
      <c r="BF13" s="144"/>
      <c r="BG13" s="144"/>
      <c r="BH13" s="144"/>
      <c r="BI13" s="144"/>
      <c r="BJ13" s="144"/>
      <c r="BK13" s="144"/>
      <c r="BL13" s="144"/>
      <c r="BM13" s="144"/>
      <c r="BN13" s="144"/>
      <c r="BO13" s="144"/>
      <c r="BP13" s="144"/>
      <c r="BQ13" s="144"/>
      <c r="BR13" s="144"/>
      <c r="BS13" s="144"/>
      <c r="BT13" s="144"/>
      <c r="BU13" s="144"/>
      <c r="BV13" s="144"/>
      <c r="BW13" s="144"/>
      <c r="BX13" s="144"/>
      <c r="BY13" s="144"/>
      <c r="BZ13" s="144"/>
      <c r="CA13" s="144"/>
      <c r="CB13" s="144"/>
      <c r="CC13" s="144"/>
      <c r="CD13" s="144"/>
      <c r="CE13" s="144"/>
      <c r="CF13" s="144"/>
      <c r="CG13" s="144"/>
      <c r="CH13" s="144"/>
      <c r="CI13" s="144"/>
      <c r="CJ13" s="144"/>
      <c r="CK13" s="144"/>
      <c r="CL13" s="144"/>
      <c r="CM13" s="144"/>
      <c r="CN13" s="144"/>
      <c r="CO13" s="144"/>
      <c r="CP13" s="144"/>
      <c r="CQ13" s="144"/>
      <c r="CR13" s="144"/>
      <c r="CS13" s="144"/>
      <c r="CT13" s="144"/>
      <c r="CU13" s="144"/>
      <c r="CV13" s="144"/>
      <c r="CW13" s="144"/>
      <c r="CX13" s="144"/>
      <c r="CY13" s="28"/>
      <c r="CZ13" s="22"/>
      <c r="DA13" s="12"/>
      <c r="DB13" s="19"/>
      <c r="DC13" s="19"/>
      <c r="DD13" s="19"/>
      <c r="DE13" s="15"/>
      <c r="DF13" s="12" t="s">
        <v>99</v>
      </c>
      <c r="DG13" s="21" t="str">
        <f t="shared" si="7"/>
        <v>LUC</v>
      </c>
      <c r="DH13" s="19">
        <f t="shared" si="7"/>
        <v>612</v>
      </c>
      <c r="DI13" s="19">
        <f t="shared" si="7"/>
        <v>49</v>
      </c>
      <c r="DJ13" s="19" t="s">
        <v>476</v>
      </c>
      <c r="DK13" s="19" t="s">
        <v>498</v>
      </c>
      <c r="DL13" s="19" t="s">
        <v>499</v>
      </c>
      <c r="DM13" s="24" t="s">
        <v>480</v>
      </c>
      <c r="DN13" s="63">
        <v>1.5</v>
      </c>
    </row>
    <row r="14" spans="1:118" s="4" customFormat="1" ht="96" customHeight="1">
      <c r="A14" s="141">
        <v>6</v>
      </c>
      <c r="B14" s="20" t="s">
        <v>110</v>
      </c>
      <c r="C14" s="12" t="s">
        <v>111</v>
      </c>
      <c r="D14" s="25" t="s">
        <v>454</v>
      </c>
      <c r="E14" s="13" t="s">
        <v>95</v>
      </c>
      <c r="F14" s="21" t="s">
        <v>90</v>
      </c>
      <c r="G14" s="19">
        <v>613</v>
      </c>
      <c r="H14" s="19">
        <v>49</v>
      </c>
      <c r="I14" s="22">
        <v>1607.1</v>
      </c>
      <c r="J14" s="148" t="s">
        <v>112</v>
      </c>
      <c r="K14" s="159">
        <v>5</v>
      </c>
      <c r="L14" s="159">
        <v>4</v>
      </c>
      <c r="M14" s="143">
        <f t="shared" si="0"/>
        <v>2750</v>
      </c>
      <c r="N14" s="22"/>
      <c r="O14" s="143"/>
      <c r="P14" s="143">
        <f t="shared" si="11"/>
        <v>0</v>
      </c>
      <c r="Q14" s="143"/>
      <c r="R14" s="143">
        <f t="shared" si="1"/>
        <v>0</v>
      </c>
      <c r="S14" s="143"/>
      <c r="T14" s="143">
        <f t="shared" si="2"/>
        <v>890.9</v>
      </c>
      <c r="U14" s="143">
        <v>16</v>
      </c>
      <c r="V14" s="143">
        <f>494+228+152.9</f>
        <v>874.9</v>
      </c>
      <c r="W14" s="143">
        <f t="shared" si="3"/>
        <v>1859.1</v>
      </c>
      <c r="X14" s="143">
        <f>Z14-Y14</f>
        <v>0</v>
      </c>
      <c r="Y14" s="143">
        <f t="shared" si="10"/>
        <v>2734</v>
      </c>
      <c r="Z14" s="143">
        <f t="shared" si="8"/>
        <v>2734</v>
      </c>
      <c r="AA14" s="143">
        <f t="shared" si="4"/>
        <v>2734</v>
      </c>
      <c r="AB14" s="143"/>
      <c r="AC14" s="143"/>
      <c r="AD14" s="143"/>
      <c r="AE14" s="143"/>
      <c r="AF14" s="143"/>
      <c r="AG14" s="143"/>
      <c r="AH14" s="143"/>
      <c r="AI14" s="143"/>
      <c r="AJ14" s="143"/>
      <c r="AK14" s="143"/>
      <c r="AL14" s="143"/>
      <c r="AM14" s="143"/>
      <c r="AN14" s="143"/>
      <c r="AO14" s="143">
        <v>1760</v>
      </c>
      <c r="AP14" s="143"/>
      <c r="AQ14" s="143"/>
      <c r="AR14" s="143"/>
      <c r="AS14" s="143"/>
      <c r="AT14" s="143"/>
      <c r="AU14" s="143"/>
      <c r="AV14" s="143"/>
      <c r="AW14" s="143"/>
      <c r="AX14" s="143"/>
      <c r="AY14" s="143"/>
      <c r="AZ14" s="143"/>
      <c r="BA14" s="143"/>
      <c r="BB14" s="143">
        <v>494</v>
      </c>
      <c r="BC14" s="143"/>
      <c r="BD14" s="143">
        <v>252</v>
      </c>
      <c r="BE14" s="143"/>
      <c r="BF14" s="143"/>
      <c r="BG14" s="143">
        <v>228</v>
      </c>
      <c r="BH14" s="143"/>
      <c r="BI14" s="143"/>
      <c r="BJ14" s="143"/>
      <c r="BK14" s="143"/>
      <c r="BL14" s="143"/>
      <c r="BM14" s="143"/>
      <c r="BN14" s="143"/>
      <c r="BO14" s="143"/>
      <c r="BP14" s="143"/>
      <c r="BQ14" s="143"/>
      <c r="BR14" s="143"/>
      <c r="BS14" s="143"/>
      <c r="BT14" s="143"/>
      <c r="BU14" s="143"/>
      <c r="BV14" s="143"/>
      <c r="BW14" s="143"/>
      <c r="BX14" s="143"/>
      <c r="BY14" s="143"/>
      <c r="BZ14" s="143"/>
      <c r="CA14" s="143"/>
      <c r="CB14" s="143"/>
      <c r="CC14" s="143"/>
      <c r="CD14" s="143"/>
      <c r="CE14" s="143"/>
      <c r="CF14" s="143"/>
      <c r="CG14" s="143"/>
      <c r="CH14" s="143"/>
      <c r="CI14" s="143"/>
      <c r="CJ14" s="143"/>
      <c r="CK14" s="143"/>
      <c r="CL14" s="143"/>
      <c r="CM14" s="143"/>
      <c r="CN14" s="143"/>
      <c r="CO14" s="143"/>
      <c r="CP14" s="143"/>
      <c r="CQ14" s="143"/>
      <c r="CR14" s="143"/>
      <c r="CS14" s="143"/>
      <c r="CT14" s="143"/>
      <c r="CU14" s="143"/>
      <c r="CV14" s="143"/>
      <c r="CW14" s="143">
        <f t="shared" si="5"/>
        <v>0</v>
      </c>
      <c r="CX14" s="143">
        <f t="shared" si="6"/>
        <v>0</v>
      </c>
      <c r="CY14" s="23" t="s">
        <v>393</v>
      </c>
      <c r="CZ14" s="58">
        <f>1760-152.9</f>
        <v>1607.1</v>
      </c>
      <c r="DA14" s="12"/>
      <c r="DB14" s="19"/>
      <c r="DC14" s="19"/>
      <c r="DD14" s="19"/>
      <c r="DE14" s="15"/>
      <c r="DF14" s="25" t="s">
        <v>454</v>
      </c>
      <c r="DG14" s="21" t="str">
        <f t="shared" si="7"/>
        <v>LUC</v>
      </c>
      <c r="DH14" s="19">
        <f t="shared" si="7"/>
        <v>613</v>
      </c>
      <c r="DI14" s="19">
        <f t="shared" si="7"/>
        <v>49</v>
      </c>
      <c r="DJ14" s="19" t="s">
        <v>476</v>
      </c>
      <c r="DK14" s="19" t="s">
        <v>498</v>
      </c>
      <c r="DL14" s="19" t="s">
        <v>499</v>
      </c>
      <c r="DM14" s="24" t="s">
        <v>480</v>
      </c>
      <c r="DN14" s="63">
        <v>1607.1</v>
      </c>
    </row>
    <row r="15" spans="1:118" s="4" customFormat="1" ht="22.8" customHeight="1">
      <c r="A15" s="142"/>
      <c r="B15" s="20"/>
      <c r="C15" s="12" t="s">
        <v>98</v>
      </c>
      <c r="D15" s="12" t="s">
        <v>99</v>
      </c>
      <c r="E15" s="13"/>
      <c r="F15" s="21" t="s">
        <v>90</v>
      </c>
      <c r="G15" s="19">
        <v>613</v>
      </c>
      <c r="H15" s="19">
        <v>49</v>
      </c>
      <c r="I15" s="22">
        <v>1</v>
      </c>
      <c r="J15" s="149"/>
      <c r="K15" s="161"/>
      <c r="L15" s="161"/>
      <c r="M15" s="144"/>
      <c r="N15" s="22"/>
      <c r="O15" s="144"/>
      <c r="P15" s="144"/>
      <c r="Q15" s="144"/>
      <c r="R15" s="144"/>
      <c r="S15" s="144"/>
      <c r="T15" s="144"/>
      <c r="U15" s="144"/>
      <c r="V15" s="144"/>
      <c r="W15" s="144"/>
      <c r="X15" s="144"/>
      <c r="Y15" s="144"/>
      <c r="Z15" s="144"/>
      <c r="AA15" s="144"/>
      <c r="AB15" s="144"/>
      <c r="AC15" s="144"/>
      <c r="AD15" s="144"/>
      <c r="AE15" s="144"/>
      <c r="AF15" s="144"/>
      <c r="AG15" s="144"/>
      <c r="AH15" s="144"/>
      <c r="AI15" s="144"/>
      <c r="AJ15" s="144"/>
      <c r="AK15" s="144"/>
      <c r="AL15" s="144"/>
      <c r="AM15" s="144"/>
      <c r="AN15" s="144"/>
      <c r="AO15" s="144"/>
      <c r="AP15" s="144"/>
      <c r="AQ15" s="144"/>
      <c r="AR15" s="144"/>
      <c r="AS15" s="144"/>
      <c r="AT15" s="144"/>
      <c r="AU15" s="144"/>
      <c r="AV15" s="144"/>
      <c r="AW15" s="144"/>
      <c r="AX15" s="144"/>
      <c r="AY15" s="144"/>
      <c r="AZ15" s="144"/>
      <c r="BA15" s="144"/>
      <c r="BB15" s="144"/>
      <c r="BC15" s="144"/>
      <c r="BD15" s="144"/>
      <c r="BE15" s="144"/>
      <c r="BF15" s="144"/>
      <c r="BG15" s="144"/>
      <c r="BH15" s="144"/>
      <c r="BI15" s="144"/>
      <c r="BJ15" s="144"/>
      <c r="BK15" s="144"/>
      <c r="BL15" s="144"/>
      <c r="BM15" s="144"/>
      <c r="BN15" s="144"/>
      <c r="BO15" s="144"/>
      <c r="BP15" s="144"/>
      <c r="BQ15" s="144"/>
      <c r="BR15" s="144"/>
      <c r="BS15" s="144"/>
      <c r="BT15" s="144"/>
      <c r="BU15" s="144"/>
      <c r="BV15" s="144"/>
      <c r="BW15" s="144"/>
      <c r="BX15" s="144"/>
      <c r="BY15" s="144"/>
      <c r="BZ15" s="144"/>
      <c r="CA15" s="144"/>
      <c r="CB15" s="144"/>
      <c r="CC15" s="144"/>
      <c r="CD15" s="144"/>
      <c r="CE15" s="144"/>
      <c r="CF15" s="144"/>
      <c r="CG15" s="144"/>
      <c r="CH15" s="144"/>
      <c r="CI15" s="144"/>
      <c r="CJ15" s="144"/>
      <c r="CK15" s="144"/>
      <c r="CL15" s="144"/>
      <c r="CM15" s="144"/>
      <c r="CN15" s="144"/>
      <c r="CO15" s="144"/>
      <c r="CP15" s="144"/>
      <c r="CQ15" s="144"/>
      <c r="CR15" s="144"/>
      <c r="CS15" s="144"/>
      <c r="CT15" s="144"/>
      <c r="CU15" s="144"/>
      <c r="CV15" s="144"/>
      <c r="CW15" s="144"/>
      <c r="CX15" s="144"/>
      <c r="CY15" s="28"/>
      <c r="CZ15" s="22"/>
      <c r="DA15" s="12"/>
      <c r="DB15" s="19"/>
      <c r="DC15" s="19"/>
      <c r="DD15" s="19"/>
      <c r="DE15" s="15"/>
      <c r="DF15" s="12" t="s">
        <v>99</v>
      </c>
      <c r="DG15" s="21" t="str">
        <f t="shared" si="7"/>
        <v>LUC</v>
      </c>
      <c r="DH15" s="19">
        <f t="shared" si="7"/>
        <v>613</v>
      </c>
      <c r="DI15" s="19">
        <f t="shared" si="7"/>
        <v>49</v>
      </c>
      <c r="DJ15" s="19" t="s">
        <v>476</v>
      </c>
      <c r="DK15" s="19" t="s">
        <v>498</v>
      </c>
      <c r="DL15" s="19" t="s">
        <v>499</v>
      </c>
      <c r="DM15" s="24" t="s">
        <v>480</v>
      </c>
      <c r="DN15" s="63">
        <v>1</v>
      </c>
    </row>
    <row r="16" spans="1:118" s="4" customFormat="1" ht="106.8" customHeight="1">
      <c r="A16" s="19">
        <v>7</v>
      </c>
      <c r="B16" s="20" t="s">
        <v>113</v>
      </c>
      <c r="C16" s="12" t="s">
        <v>114</v>
      </c>
      <c r="D16" s="25" t="s">
        <v>401</v>
      </c>
      <c r="E16" s="13" t="s">
        <v>95</v>
      </c>
      <c r="F16" s="21" t="s">
        <v>90</v>
      </c>
      <c r="G16" s="19">
        <v>614</v>
      </c>
      <c r="H16" s="19">
        <v>49</v>
      </c>
      <c r="I16" s="22">
        <v>354.5</v>
      </c>
      <c r="J16" s="23" t="s">
        <v>115</v>
      </c>
      <c r="K16" s="19">
        <v>1</v>
      </c>
      <c r="L16" s="19">
        <v>1</v>
      </c>
      <c r="M16" s="22">
        <f t="shared" si="0"/>
        <v>566</v>
      </c>
      <c r="N16" s="22"/>
      <c r="O16" s="22"/>
      <c r="P16" s="22">
        <f t="shared" si="11"/>
        <v>0</v>
      </c>
      <c r="Q16" s="22"/>
      <c r="R16" s="22">
        <f t="shared" si="1"/>
        <v>0</v>
      </c>
      <c r="S16" s="22"/>
      <c r="T16" s="22">
        <f t="shared" si="2"/>
        <v>13.7</v>
      </c>
      <c r="U16" s="22">
        <v>5</v>
      </c>
      <c r="V16" s="22">
        <v>8.6999999999999993</v>
      </c>
      <c r="W16" s="22">
        <f t="shared" si="3"/>
        <v>552.29999999999995</v>
      </c>
      <c r="X16" s="22">
        <f t="shared" ref="X16:X109" si="12">Z16-Y16</f>
        <v>0</v>
      </c>
      <c r="Y16" s="26">
        <f t="shared" si="10"/>
        <v>561</v>
      </c>
      <c r="Z16" s="22">
        <f t="shared" si="8"/>
        <v>561</v>
      </c>
      <c r="AA16" s="22">
        <f t="shared" si="4"/>
        <v>561</v>
      </c>
      <c r="AB16" s="22"/>
      <c r="AC16" s="22"/>
      <c r="AD16" s="22"/>
      <c r="AE16" s="22"/>
      <c r="AF16" s="22"/>
      <c r="AG16" s="22"/>
      <c r="AH16" s="22"/>
      <c r="AI16" s="22"/>
      <c r="AJ16" s="22"/>
      <c r="AK16" s="22"/>
      <c r="AL16" s="22"/>
      <c r="AM16" s="22"/>
      <c r="AN16" s="22"/>
      <c r="AO16" s="22"/>
      <c r="AP16" s="22"/>
      <c r="AQ16" s="22">
        <v>363</v>
      </c>
      <c r="AR16" s="22"/>
      <c r="AS16" s="22"/>
      <c r="AT16" s="22"/>
      <c r="AU16" s="22"/>
      <c r="AV16" s="22"/>
      <c r="AW16" s="22"/>
      <c r="AX16" s="22"/>
      <c r="AY16" s="22"/>
      <c r="AZ16" s="22"/>
      <c r="BA16" s="22"/>
      <c r="BB16" s="22"/>
      <c r="BC16" s="22"/>
      <c r="BD16" s="22">
        <v>77</v>
      </c>
      <c r="BE16" s="22">
        <v>121</v>
      </c>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f t="shared" si="5"/>
        <v>0</v>
      </c>
      <c r="CX16" s="22">
        <f t="shared" si="6"/>
        <v>0</v>
      </c>
      <c r="CY16" s="23" t="s">
        <v>393</v>
      </c>
      <c r="CZ16" s="58">
        <f>363-8.7</f>
        <v>354.3</v>
      </c>
      <c r="DA16" s="12"/>
      <c r="DB16" s="19"/>
      <c r="DC16" s="19"/>
      <c r="DD16" s="19"/>
      <c r="DE16" s="15"/>
      <c r="DF16" s="25" t="s">
        <v>401</v>
      </c>
      <c r="DG16" s="21" t="str">
        <f t="shared" si="7"/>
        <v>LUC</v>
      </c>
      <c r="DH16" s="19">
        <f t="shared" si="7"/>
        <v>614</v>
      </c>
      <c r="DI16" s="19">
        <f t="shared" si="7"/>
        <v>49</v>
      </c>
      <c r="DJ16" s="19" t="s">
        <v>476</v>
      </c>
      <c r="DK16" s="19" t="s">
        <v>498</v>
      </c>
      <c r="DL16" s="19" t="s">
        <v>499</v>
      </c>
      <c r="DM16" s="24" t="s">
        <v>480</v>
      </c>
      <c r="DN16" s="63">
        <v>354.5</v>
      </c>
    </row>
    <row r="17" spans="1:118" s="4" customFormat="1" ht="38.4" customHeight="1">
      <c r="A17" s="141">
        <v>8</v>
      </c>
      <c r="B17" s="20" t="s">
        <v>116</v>
      </c>
      <c r="C17" s="12" t="s">
        <v>117</v>
      </c>
      <c r="D17" s="12" t="s">
        <v>417</v>
      </c>
      <c r="E17" s="13" t="s">
        <v>95</v>
      </c>
      <c r="F17" s="21" t="s">
        <v>90</v>
      </c>
      <c r="G17" s="19">
        <v>615</v>
      </c>
      <c r="H17" s="19">
        <v>49</v>
      </c>
      <c r="I17" s="22">
        <f>1608.1-3.9</f>
        <v>1604.1999999999998</v>
      </c>
      <c r="J17" s="148" t="s">
        <v>118</v>
      </c>
      <c r="K17" s="159">
        <v>3</v>
      </c>
      <c r="L17" s="159">
        <v>4</v>
      </c>
      <c r="M17" s="143">
        <f t="shared" si="0"/>
        <v>1778</v>
      </c>
      <c r="N17" s="22"/>
      <c r="O17" s="143"/>
      <c r="P17" s="143">
        <f t="shared" si="11"/>
        <v>0</v>
      </c>
      <c r="Q17" s="143"/>
      <c r="R17" s="143">
        <f t="shared" si="1"/>
        <v>0</v>
      </c>
      <c r="S17" s="143"/>
      <c r="T17" s="143">
        <f t="shared" si="2"/>
        <v>20.8</v>
      </c>
      <c r="U17" s="143">
        <v>20</v>
      </c>
      <c r="V17" s="143">
        <v>0.8</v>
      </c>
      <c r="W17" s="143">
        <f t="shared" si="3"/>
        <v>1757.2</v>
      </c>
      <c r="X17" s="143">
        <f t="shared" si="12"/>
        <v>0</v>
      </c>
      <c r="Y17" s="143">
        <f t="shared" si="10"/>
        <v>1758</v>
      </c>
      <c r="Z17" s="143">
        <f t="shared" si="8"/>
        <v>1758</v>
      </c>
      <c r="AA17" s="143">
        <f t="shared" si="4"/>
        <v>1758</v>
      </c>
      <c r="AB17" s="143"/>
      <c r="AC17" s="143"/>
      <c r="AD17" s="143"/>
      <c r="AE17" s="143"/>
      <c r="AF17" s="143"/>
      <c r="AG17" s="143"/>
      <c r="AH17" s="143"/>
      <c r="AI17" s="143"/>
      <c r="AJ17" s="143"/>
      <c r="AK17" s="143"/>
      <c r="AL17" s="143"/>
      <c r="AM17" s="143"/>
      <c r="AN17" s="143"/>
      <c r="AO17" s="143">
        <v>1605</v>
      </c>
      <c r="AP17" s="143"/>
      <c r="AQ17" s="143"/>
      <c r="AR17" s="143"/>
      <c r="AS17" s="143"/>
      <c r="AT17" s="143"/>
      <c r="AU17" s="143"/>
      <c r="AV17" s="143"/>
      <c r="AW17" s="143"/>
      <c r="AX17" s="143"/>
      <c r="AY17" s="143"/>
      <c r="AZ17" s="143"/>
      <c r="BA17" s="143"/>
      <c r="BB17" s="143"/>
      <c r="BC17" s="143"/>
      <c r="BD17" s="143">
        <v>153</v>
      </c>
      <c r="BE17" s="143"/>
      <c r="BF17" s="143"/>
      <c r="BG17" s="143"/>
      <c r="BH17" s="143"/>
      <c r="BI17" s="143"/>
      <c r="BJ17" s="143"/>
      <c r="BK17" s="143"/>
      <c r="BL17" s="143"/>
      <c r="BM17" s="143"/>
      <c r="BN17" s="143"/>
      <c r="BO17" s="143"/>
      <c r="BP17" s="143"/>
      <c r="BQ17" s="143"/>
      <c r="BR17" s="143"/>
      <c r="BS17" s="143"/>
      <c r="BT17" s="143"/>
      <c r="BU17" s="143"/>
      <c r="BV17" s="143"/>
      <c r="BW17" s="143"/>
      <c r="BX17" s="143"/>
      <c r="BY17" s="143"/>
      <c r="BZ17" s="143"/>
      <c r="CA17" s="143"/>
      <c r="CB17" s="143"/>
      <c r="CC17" s="143"/>
      <c r="CD17" s="143"/>
      <c r="CE17" s="143"/>
      <c r="CF17" s="143"/>
      <c r="CG17" s="143"/>
      <c r="CH17" s="143"/>
      <c r="CI17" s="143"/>
      <c r="CJ17" s="143"/>
      <c r="CK17" s="143"/>
      <c r="CL17" s="143"/>
      <c r="CM17" s="143"/>
      <c r="CN17" s="143"/>
      <c r="CO17" s="143"/>
      <c r="CP17" s="143"/>
      <c r="CQ17" s="143"/>
      <c r="CR17" s="143"/>
      <c r="CS17" s="143"/>
      <c r="CT17" s="143"/>
      <c r="CU17" s="143"/>
      <c r="CV17" s="143"/>
      <c r="CW17" s="143">
        <f t="shared" si="5"/>
        <v>0</v>
      </c>
      <c r="CX17" s="143">
        <f t="shared" si="6"/>
        <v>0</v>
      </c>
      <c r="CY17" s="23" t="s">
        <v>393</v>
      </c>
      <c r="CZ17" s="58">
        <f>1605-0.8</f>
        <v>1604.2</v>
      </c>
      <c r="DA17" s="12"/>
      <c r="DB17" s="19"/>
      <c r="DC17" s="19"/>
      <c r="DD17" s="19"/>
      <c r="DE17" s="15"/>
      <c r="DF17" s="12" t="s">
        <v>417</v>
      </c>
      <c r="DG17" s="21" t="str">
        <f t="shared" si="7"/>
        <v>LUC</v>
      </c>
      <c r="DH17" s="19">
        <f t="shared" si="7"/>
        <v>615</v>
      </c>
      <c r="DI17" s="19">
        <f t="shared" si="7"/>
        <v>49</v>
      </c>
      <c r="DJ17" s="19" t="s">
        <v>476</v>
      </c>
      <c r="DK17" s="19" t="s">
        <v>498</v>
      </c>
      <c r="DL17" s="19" t="s">
        <v>499</v>
      </c>
      <c r="DM17" s="24" t="s">
        <v>480</v>
      </c>
      <c r="DN17" s="63">
        <v>1604.2</v>
      </c>
    </row>
    <row r="18" spans="1:118" s="4" customFormat="1" ht="24.6" customHeight="1">
      <c r="A18" s="142"/>
      <c r="B18" s="20"/>
      <c r="C18" s="12" t="s">
        <v>98</v>
      </c>
      <c r="D18" s="12" t="s">
        <v>99</v>
      </c>
      <c r="E18" s="13"/>
      <c r="F18" s="21" t="s">
        <v>90</v>
      </c>
      <c r="G18" s="19">
        <v>615</v>
      </c>
      <c r="H18" s="19">
        <v>49</v>
      </c>
      <c r="I18" s="22">
        <v>3.9</v>
      </c>
      <c r="J18" s="149"/>
      <c r="K18" s="161"/>
      <c r="L18" s="161"/>
      <c r="M18" s="144"/>
      <c r="N18" s="22"/>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4"/>
      <c r="BA18" s="144"/>
      <c r="BB18" s="144"/>
      <c r="BC18" s="144"/>
      <c r="BD18" s="144"/>
      <c r="BE18" s="144"/>
      <c r="BF18" s="144"/>
      <c r="BG18" s="144"/>
      <c r="BH18" s="144"/>
      <c r="BI18" s="144"/>
      <c r="BJ18" s="144"/>
      <c r="BK18" s="144"/>
      <c r="BL18" s="144"/>
      <c r="BM18" s="144"/>
      <c r="BN18" s="144"/>
      <c r="BO18" s="144"/>
      <c r="BP18" s="144"/>
      <c r="BQ18" s="144"/>
      <c r="BR18" s="144"/>
      <c r="BS18" s="144"/>
      <c r="BT18" s="144"/>
      <c r="BU18" s="144"/>
      <c r="BV18" s="144"/>
      <c r="BW18" s="144"/>
      <c r="BX18" s="144"/>
      <c r="BY18" s="144"/>
      <c r="BZ18" s="144"/>
      <c r="CA18" s="144"/>
      <c r="CB18" s="144"/>
      <c r="CC18" s="144"/>
      <c r="CD18" s="144"/>
      <c r="CE18" s="144"/>
      <c r="CF18" s="144"/>
      <c r="CG18" s="144"/>
      <c r="CH18" s="144"/>
      <c r="CI18" s="144"/>
      <c r="CJ18" s="144"/>
      <c r="CK18" s="144"/>
      <c r="CL18" s="144"/>
      <c r="CM18" s="144"/>
      <c r="CN18" s="144"/>
      <c r="CO18" s="144"/>
      <c r="CP18" s="144"/>
      <c r="CQ18" s="144"/>
      <c r="CR18" s="144"/>
      <c r="CS18" s="144"/>
      <c r="CT18" s="144"/>
      <c r="CU18" s="144"/>
      <c r="CV18" s="144"/>
      <c r="CW18" s="144"/>
      <c r="CX18" s="144"/>
      <c r="CY18" s="28"/>
      <c r="CZ18" s="22"/>
      <c r="DA18" s="12"/>
      <c r="DB18" s="19"/>
      <c r="DC18" s="19"/>
      <c r="DD18" s="19"/>
      <c r="DE18" s="15"/>
      <c r="DF18" s="12" t="s">
        <v>99</v>
      </c>
      <c r="DG18" s="21" t="str">
        <f t="shared" si="7"/>
        <v>LUC</v>
      </c>
      <c r="DH18" s="19">
        <f t="shared" si="7"/>
        <v>615</v>
      </c>
      <c r="DI18" s="19">
        <f t="shared" si="7"/>
        <v>49</v>
      </c>
      <c r="DJ18" s="19" t="s">
        <v>476</v>
      </c>
      <c r="DK18" s="19" t="s">
        <v>498</v>
      </c>
      <c r="DL18" s="19" t="s">
        <v>499</v>
      </c>
      <c r="DM18" s="24" t="s">
        <v>480</v>
      </c>
      <c r="DN18" s="63">
        <v>3.9</v>
      </c>
    </row>
    <row r="19" spans="1:118" s="4" customFormat="1" ht="67.95" customHeight="1">
      <c r="A19" s="141">
        <v>9</v>
      </c>
      <c r="B19" s="20" t="s">
        <v>119</v>
      </c>
      <c r="C19" s="12" t="s">
        <v>120</v>
      </c>
      <c r="D19" s="25" t="s">
        <v>402</v>
      </c>
      <c r="E19" s="13" t="s">
        <v>95</v>
      </c>
      <c r="F19" s="21" t="s">
        <v>90</v>
      </c>
      <c r="G19" s="19">
        <v>616</v>
      </c>
      <c r="H19" s="19">
        <v>49</v>
      </c>
      <c r="I19" s="22">
        <v>480</v>
      </c>
      <c r="J19" s="148" t="s">
        <v>121</v>
      </c>
      <c r="K19" s="159">
        <v>1</v>
      </c>
      <c r="L19" s="159">
        <v>1</v>
      </c>
      <c r="M19" s="143">
        <f t="shared" si="0"/>
        <v>566</v>
      </c>
      <c r="N19" s="22"/>
      <c r="O19" s="143"/>
      <c r="P19" s="143">
        <f t="shared" si="11"/>
        <v>0</v>
      </c>
      <c r="Q19" s="143"/>
      <c r="R19" s="143">
        <f t="shared" si="1"/>
        <v>160</v>
      </c>
      <c r="S19" s="143">
        <v>80</v>
      </c>
      <c r="T19" s="143">
        <f t="shared" si="2"/>
        <v>6</v>
      </c>
      <c r="U19" s="143">
        <v>6</v>
      </c>
      <c r="V19" s="143"/>
      <c r="W19" s="143">
        <f t="shared" si="3"/>
        <v>640</v>
      </c>
      <c r="X19" s="143">
        <f t="shared" si="12"/>
        <v>0</v>
      </c>
      <c r="Y19" s="143">
        <f t="shared" si="10"/>
        <v>480</v>
      </c>
      <c r="Z19" s="143">
        <f t="shared" si="8"/>
        <v>480</v>
      </c>
      <c r="AA19" s="143">
        <f t="shared" si="4"/>
        <v>640</v>
      </c>
      <c r="AB19" s="143"/>
      <c r="AC19" s="143"/>
      <c r="AD19" s="143"/>
      <c r="AE19" s="143"/>
      <c r="AF19" s="143"/>
      <c r="AG19" s="143"/>
      <c r="AH19" s="143"/>
      <c r="AI19" s="143"/>
      <c r="AJ19" s="143"/>
      <c r="AK19" s="143"/>
      <c r="AL19" s="143"/>
      <c r="AM19" s="143"/>
      <c r="AN19" s="143"/>
      <c r="AO19" s="143">
        <v>480</v>
      </c>
      <c r="AP19" s="143"/>
      <c r="AQ19" s="143"/>
      <c r="AR19" s="143"/>
      <c r="AS19" s="143"/>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143"/>
      <c r="BP19" s="143"/>
      <c r="BQ19" s="143"/>
      <c r="BR19" s="143"/>
      <c r="BS19" s="143"/>
      <c r="BT19" s="143"/>
      <c r="BU19" s="143"/>
      <c r="BV19" s="143"/>
      <c r="BW19" s="143"/>
      <c r="BX19" s="143"/>
      <c r="BY19" s="143"/>
      <c r="BZ19" s="143"/>
      <c r="CA19" s="143"/>
      <c r="CB19" s="143"/>
      <c r="CC19" s="143"/>
      <c r="CD19" s="143"/>
      <c r="CE19" s="143"/>
      <c r="CF19" s="143"/>
      <c r="CG19" s="143"/>
      <c r="CH19" s="143"/>
      <c r="CI19" s="143"/>
      <c r="CJ19" s="143"/>
      <c r="CK19" s="143"/>
      <c r="CL19" s="143"/>
      <c r="CM19" s="143"/>
      <c r="CN19" s="143"/>
      <c r="CO19" s="143"/>
      <c r="CP19" s="143"/>
      <c r="CQ19" s="143"/>
      <c r="CR19" s="143"/>
      <c r="CS19" s="143"/>
      <c r="CT19" s="143"/>
      <c r="CU19" s="143"/>
      <c r="CV19" s="143"/>
      <c r="CW19" s="143">
        <f t="shared" si="5"/>
        <v>0</v>
      </c>
      <c r="CX19" s="143">
        <f t="shared" si="6"/>
        <v>160</v>
      </c>
      <c r="CY19" s="23" t="s">
        <v>393</v>
      </c>
      <c r="CZ19" s="58">
        <v>480</v>
      </c>
      <c r="DA19" s="12"/>
      <c r="DB19" s="19"/>
      <c r="DC19" s="19"/>
      <c r="DD19" s="19"/>
      <c r="DE19" s="15"/>
      <c r="DF19" s="25" t="s">
        <v>402</v>
      </c>
      <c r="DG19" s="21" t="str">
        <f t="shared" si="7"/>
        <v>LUC</v>
      </c>
      <c r="DH19" s="19">
        <f t="shared" si="7"/>
        <v>616</v>
      </c>
      <c r="DI19" s="19">
        <f t="shared" si="7"/>
        <v>49</v>
      </c>
      <c r="DJ19" s="19" t="s">
        <v>476</v>
      </c>
      <c r="DK19" s="19" t="s">
        <v>498</v>
      </c>
      <c r="DL19" s="19" t="s">
        <v>499</v>
      </c>
      <c r="DM19" s="24" t="s">
        <v>480</v>
      </c>
      <c r="DN19" s="63">
        <v>479.99999999999994</v>
      </c>
    </row>
    <row r="20" spans="1:118" s="4" customFormat="1" ht="24.6" customHeight="1">
      <c r="A20" s="142"/>
      <c r="B20" s="20"/>
      <c r="C20" s="12" t="s">
        <v>98</v>
      </c>
      <c r="D20" s="12" t="s">
        <v>98</v>
      </c>
      <c r="E20" s="13"/>
      <c r="F20" s="21" t="s">
        <v>90</v>
      </c>
      <c r="G20" s="19">
        <v>616</v>
      </c>
      <c r="H20" s="19">
        <v>49</v>
      </c>
      <c r="I20" s="22">
        <v>6.1</v>
      </c>
      <c r="J20" s="149"/>
      <c r="K20" s="161"/>
      <c r="L20" s="161"/>
      <c r="M20" s="144"/>
      <c r="N20" s="22"/>
      <c r="O20" s="144"/>
      <c r="P20" s="144"/>
      <c r="Q20" s="144"/>
      <c r="R20" s="144"/>
      <c r="S20" s="144"/>
      <c r="T20" s="144"/>
      <c r="U20" s="144"/>
      <c r="V20" s="144"/>
      <c r="W20" s="144"/>
      <c r="X20" s="144"/>
      <c r="Y20" s="144"/>
      <c r="Z20" s="144"/>
      <c r="AA20" s="144"/>
      <c r="AB20" s="144"/>
      <c r="AC20" s="144"/>
      <c r="AD20" s="144"/>
      <c r="AE20" s="144"/>
      <c r="AF20" s="144"/>
      <c r="AG20" s="144"/>
      <c r="AH20" s="144"/>
      <c r="AI20" s="144"/>
      <c r="AJ20" s="144"/>
      <c r="AK20" s="144"/>
      <c r="AL20" s="144"/>
      <c r="AM20" s="144"/>
      <c r="AN20" s="144"/>
      <c r="AO20" s="144"/>
      <c r="AP20" s="144"/>
      <c r="AQ20" s="144"/>
      <c r="AR20" s="144"/>
      <c r="AS20" s="144"/>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44"/>
      <c r="BP20" s="144"/>
      <c r="BQ20" s="144"/>
      <c r="BR20" s="144"/>
      <c r="BS20" s="144"/>
      <c r="BT20" s="144"/>
      <c r="BU20" s="144"/>
      <c r="BV20" s="144"/>
      <c r="BW20" s="144"/>
      <c r="BX20" s="144"/>
      <c r="BY20" s="144"/>
      <c r="BZ20" s="144"/>
      <c r="CA20" s="144"/>
      <c r="CB20" s="144"/>
      <c r="CC20" s="144"/>
      <c r="CD20" s="144"/>
      <c r="CE20" s="144"/>
      <c r="CF20" s="144"/>
      <c r="CG20" s="144"/>
      <c r="CH20" s="144"/>
      <c r="CI20" s="144"/>
      <c r="CJ20" s="144"/>
      <c r="CK20" s="144"/>
      <c r="CL20" s="144"/>
      <c r="CM20" s="144"/>
      <c r="CN20" s="144"/>
      <c r="CO20" s="144"/>
      <c r="CP20" s="144"/>
      <c r="CQ20" s="144"/>
      <c r="CR20" s="144"/>
      <c r="CS20" s="144"/>
      <c r="CT20" s="144"/>
      <c r="CU20" s="144"/>
      <c r="CV20" s="144"/>
      <c r="CW20" s="144"/>
      <c r="CX20" s="144"/>
      <c r="CY20" s="28"/>
      <c r="CZ20" s="22"/>
      <c r="DA20" s="12"/>
      <c r="DB20" s="19"/>
      <c r="DC20" s="19"/>
      <c r="DD20" s="19"/>
      <c r="DE20" s="15"/>
      <c r="DF20" s="12" t="s">
        <v>99</v>
      </c>
      <c r="DG20" s="21" t="str">
        <f t="shared" si="7"/>
        <v>LUC</v>
      </c>
      <c r="DH20" s="19">
        <f t="shared" si="7"/>
        <v>616</v>
      </c>
      <c r="DI20" s="19">
        <f t="shared" si="7"/>
        <v>49</v>
      </c>
      <c r="DJ20" s="19" t="s">
        <v>476</v>
      </c>
      <c r="DK20" s="19" t="s">
        <v>498</v>
      </c>
      <c r="DL20" s="19" t="s">
        <v>499</v>
      </c>
      <c r="DM20" s="24" t="s">
        <v>480</v>
      </c>
      <c r="DN20" s="63">
        <v>6.1</v>
      </c>
    </row>
    <row r="21" spans="1:118" s="5" customFormat="1" ht="32.4" customHeight="1">
      <c r="A21" s="139">
        <v>10</v>
      </c>
      <c r="B21" s="30" t="s">
        <v>397</v>
      </c>
      <c r="C21" s="31" t="s">
        <v>122</v>
      </c>
      <c r="D21" s="31" t="s">
        <v>418</v>
      </c>
      <c r="E21" s="8" t="s">
        <v>95</v>
      </c>
      <c r="F21" s="8" t="s">
        <v>90</v>
      </c>
      <c r="G21" s="9">
        <v>1</v>
      </c>
      <c r="H21" s="9">
        <v>52</v>
      </c>
      <c r="I21" s="32">
        <v>1127</v>
      </c>
      <c r="J21" s="171" t="s">
        <v>123</v>
      </c>
      <c r="K21" s="173">
        <v>2</v>
      </c>
      <c r="L21" s="173">
        <v>3</v>
      </c>
      <c r="M21" s="150">
        <f t="shared" si="0"/>
        <v>1212</v>
      </c>
      <c r="N21" s="32"/>
      <c r="O21" s="150"/>
      <c r="P21" s="150">
        <f>Q21*4</f>
        <v>0</v>
      </c>
      <c r="Q21" s="150"/>
      <c r="R21" s="150">
        <f>S21*2</f>
        <v>0</v>
      </c>
      <c r="S21" s="150"/>
      <c r="T21" s="150">
        <f t="shared" si="2"/>
        <v>13</v>
      </c>
      <c r="U21" s="150">
        <v>13</v>
      </c>
      <c r="V21" s="150"/>
      <c r="W21" s="150">
        <f t="shared" si="3"/>
        <v>1199</v>
      </c>
      <c r="X21" s="150">
        <f t="shared" si="12"/>
        <v>0</v>
      </c>
      <c r="Y21" s="150">
        <f t="shared" si="10"/>
        <v>1199</v>
      </c>
      <c r="Z21" s="150">
        <f t="shared" si="8"/>
        <v>1199</v>
      </c>
      <c r="AA21" s="150">
        <f t="shared" si="4"/>
        <v>1199</v>
      </c>
      <c r="AB21" s="150"/>
      <c r="AC21" s="150"/>
      <c r="AD21" s="150"/>
      <c r="AE21" s="150"/>
      <c r="AF21" s="150"/>
      <c r="AG21" s="150"/>
      <c r="AH21" s="150"/>
      <c r="AI21" s="150"/>
      <c r="AJ21" s="150"/>
      <c r="AK21" s="150"/>
      <c r="AL21" s="150"/>
      <c r="AM21" s="150"/>
      <c r="AN21" s="150"/>
      <c r="AO21" s="150">
        <v>1127</v>
      </c>
      <c r="AP21" s="150"/>
      <c r="AQ21" s="150"/>
      <c r="AR21" s="150"/>
      <c r="AS21" s="150"/>
      <c r="AT21" s="150"/>
      <c r="AU21" s="150"/>
      <c r="AV21" s="150"/>
      <c r="AW21" s="150"/>
      <c r="AX21" s="150"/>
      <c r="AY21" s="150"/>
      <c r="AZ21" s="150"/>
      <c r="BA21" s="150"/>
      <c r="BB21" s="150"/>
      <c r="BC21" s="150"/>
      <c r="BD21" s="150">
        <v>72</v>
      </c>
      <c r="BE21" s="150"/>
      <c r="BF21" s="150"/>
      <c r="BG21" s="150"/>
      <c r="BH21" s="150"/>
      <c r="BI21" s="150"/>
      <c r="BJ21" s="150"/>
      <c r="BK21" s="150"/>
      <c r="BL21" s="150"/>
      <c r="BM21" s="150"/>
      <c r="BN21" s="150"/>
      <c r="BO21" s="150"/>
      <c r="BP21" s="150"/>
      <c r="BQ21" s="150"/>
      <c r="BR21" s="150"/>
      <c r="BS21" s="150"/>
      <c r="BT21" s="150"/>
      <c r="BU21" s="150"/>
      <c r="BV21" s="150"/>
      <c r="BW21" s="150"/>
      <c r="BX21" s="150"/>
      <c r="BY21" s="150"/>
      <c r="BZ21" s="150"/>
      <c r="CA21" s="150"/>
      <c r="CB21" s="150"/>
      <c r="CC21" s="150"/>
      <c r="CD21" s="150"/>
      <c r="CE21" s="150"/>
      <c r="CF21" s="150"/>
      <c r="CG21" s="150"/>
      <c r="CH21" s="150"/>
      <c r="CI21" s="150"/>
      <c r="CJ21" s="150"/>
      <c r="CK21" s="150"/>
      <c r="CL21" s="150"/>
      <c r="CM21" s="150"/>
      <c r="CN21" s="150"/>
      <c r="CO21" s="150"/>
      <c r="CP21" s="150"/>
      <c r="CQ21" s="150"/>
      <c r="CR21" s="150"/>
      <c r="CS21" s="150"/>
      <c r="CT21" s="150"/>
      <c r="CU21" s="150"/>
      <c r="CV21" s="150"/>
      <c r="CW21" s="150">
        <f t="shared" si="5"/>
        <v>0</v>
      </c>
      <c r="CX21" s="150">
        <f t="shared" si="6"/>
        <v>0</v>
      </c>
      <c r="CY21" s="23" t="s">
        <v>393</v>
      </c>
      <c r="CZ21" s="69">
        <v>1127</v>
      </c>
      <c r="DA21" s="31" t="s">
        <v>122</v>
      </c>
      <c r="DB21" s="9" t="s">
        <v>124</v>
      </c>
      <c r="DC21" s="11" t="s">
        <v>125</v>
      </c>
      <c r="DD21" s="9">
        <v>7</v>
      </c>
      <c r="DE21" s="14">
        <v>1213.5</v>
      </c>
      <c r="DF21" s="31" t="s">
        <v>418</v>
      </c>
      <c r="DG21" s="21" t="str">
        <f t="shared" si="7"/>
        <v>LUC</v>
      </c>
      <c r="DH21" s="9">
        <f t="shared" si="7"/>
        <v>1</v>
      </c>
      <c r="DI21" s="9">
        <f t="shared" si="7"/>
        <v>52</v>
      </c>
      <c r="DJ21" s="9" t="s">
        <v>477</v>
      </c>
      <c r="DK21" s="19" t="s">
        <v>498</v>
      </c>
      <c r="DL21" s="19" t="s">
        <v>499</v>
      </c>
      <c r="DM21" s="65" t="s">
        <v>480</v>
      </c>
      <c r="DN21" s="64">
        <v>1127</v>
      </c>
    </row>
    <row r="22" spans="1:118" s="5" customFormat="1" ht="27" customHeight="1">
      <c r="A22" s="140"/>
      <c r="B22" s="30"/>
      <c r="C22" s="12" t="s">
        <v>98</v>
      </c>
      <c r="D22" s="12" t="s">
        <v>99</v>
      </c>
      <c r="E22" s="8"/>
      <c r="F22" s="8" t="s">
        <v>90</v>
      </c>
      <c r="G22" s="9">
        <v>1</v>
      </c>
      <c r="H22" s="9">
        <v>52</v>
      </c>
      <c r="I22" s="32">
        <v>86.5</v>
      </c>
      <c r="J22" s="172"/>
      <c r="K22" s="174"/>
      <c r="L22" s="174"/>
      <c r="M22" s="152"/>
      <c r="N22" s="3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c r="BO22" s="152"/>
      <c r="BP22" s="152"/>
      <c r="BQ22" s="152"/>
      <c r="BR22" s="152"/>
      <c r="BS22" s="152"/>
      <c r="BT22" s="152"/>
      <c r="BU22" s="152"/>
      <c r="BV22" s="152"/>
      <c r="BW22" s="152"/>
      <c r="BX22" s="152"/>
      <c r="BY22" s="152"/>
      <c r="BZ22" s="152"/>
      <c r="CA22" s="152"/>
      <c r="CB22" s="152"/>
      <c r="CC22" s="152"/>
      <c r="CD22" s="152"/>
      <c r="CE22" s="152"/>
      <c r="CF22" s="152"/>
      <c r="CG22" s="152"/>
      <c r="CH22" s="152"/>
      <c r="CI22" s="152"/>
      <c r="CJ22" s="152"/>
      <c r="CK22" s="152"/>
      <c r="CL22" s="152"/>
      <c r="CM22" s="152"/>
      <c r="CN22" s="152"/>
      <c r="CO22" s="152"/>
      <c r="CP22" s="152"/>
      <c r="CQ22" s="152"/>
      <c r="CR22" s="152"/>
      <c r="CS22" s="152"/>
      <c r="CT22" s="152"/>
      <c r="CU22" s="152"/>
      <c r="CV22" s="152"/>
      <c r="CW22" s="152"/>
      <c r="CX22" s="152"/>
      <c r="CY22" s="35"/>
      <c r="CZ22" s="32"/>
      <c r="DA22" s="31"/>
      <c r="DB22" s="9"/>
      <c r="DC22" s="11"/>
      <c r="DD22" s="9"/>
      <c r="DE22" s="14"/>
      <c r="DF22" s="12" t="s">
        <v>99</v>
      </c>
      <c r="DG22" s="21" t="str">
        <f t="shared" si="7"/>
        <v>LUC</v>
      </c>
      <c r="DH22" s="9">
        <f t="shared" si="7"/>
        <v>1</v>
      </c>
      <c r="DI22" s="9">
        <f t="shared" si="7"/>
        <v>52</v>
      </c>
      <c r="DJ22" s="9" t="s">
        <v>477</v>
      </c>
      <c r="DK22" s="19" t="s">
        <v>498</v>
      </c>
      <c r="DL22" s="19" t="s">
        <v>499</v>
      </c>
      <c r="DM22" s="65" t="s">
        <v>480</v>
      </c>
      <c r="DN22" s="64">
        <v>86.5</v>
      </c>
    </row>
    <row r="23" spans="1:118" s="5" customFormat="1" ht="33" customHeight="1">
      <c r="A23" s="9">
        <v>11</v>
      </c>
      <c r="B23" s="30" t="s">
        <v>126</v>
      </c>
      <c r="C23" s="31" t="s">
        <v>127</v>
      </c>
      <c r="D23" s="36" t="s">
        <v>129</v>
      </c>
      <c r="E23" s="8" t="s">
        <v>95</v>
      </c>
      <c r="F23" s="8" t="s">
        <v>90</v>
      </c>
      <c r="G23" s="9">
        <v>2</v>
      </c>
      <c r="H23" s="9">
        <v>52</v>
      </c>
      <c r="I23" s="32">
        <v>417.5</v>
      </c>
      <c r="J23" s="37" t="s">
        <v>128</v>
      </c>
      <c r="K23" s="9">
        <v>3</v>
      </c>
      <c r="L23" s="9">
        <v>2</v>
      </c>
      <c r="M23" s="32">
        <f t="shared" si="0"/>
        <v>1618</v>
      </c>
      <c r="N23" s="32"/>
      <c r="O23" s="32"/>
      <c r="P23" s="32">
        <f>Q23*4</f>
        <v>300</v>
      </c>
      <c r="Q23" s="32">
        <v>75</v>
      </c>
      <c r="R23" s="32">
        <f>S23*2</f>
        <v>200</v>
      </c>
      <c r="S23" s="32">
        <v>100</v>
      </c>
      <c r="T23" s="32">
        <f t="shared" si="2"/>
        <v>711</v>
      </c>
      <c r="U23" s="32">
        <v>5</v>
      </c>
      <c r="V23" s="32">
        <v>706</v>
      </c>
      <c r="W23" s="32">
        <f t="shared" si="3"/>
        <v>1232</v>
      </c>
      <c r="X23" s="22">
        <f t="shared" si="12"/>
        <v>0</v>
      </c>
      <c r="Y23" s="26">
        <f t="shared" si="10"/>
        <v>1438</v>
      </c>
      <c r="Z23" s="22">
        <f t="shared" si="8"/>
        <v>1438</v>
      </c>
      <c r="AA23" s="32">
        <f t="shared" si="4"/>
        <v>1938</v>
      </c>
      <c r="AB23" s="32"/>
      <c r="AC23" s="32"/>
      <c r="AD23" s="32"/>
      <c r="AE23" s="32"/>
      <c r="AF23" s="32"/>
      <c r="AG23" s="32"/>
      <c r="AH23" s="32"/>
      <c r="AI23" s="32"/>
      <c r="AJ23" s="32"/>
      <c r="AK23" s="32"/>
      <c r="AL23" s="32"/>
      <c r="AM23" s="32"/>
      <c r="AN23" s="32"/>
      <c r="AO23" s="32">
        <v>417</v>
      </c>
      <c r="AP23" s="32"/>
      <c r="AQ23" s="32"/>
      <c r="AR23" s="32"/>
      <c r="AS23" s="32"/>
      <c r="AT23" s="32"/>
      <c r="AU23" s="32"/>
      <c r="AV23" s="32"/>
      <c r="AW23" s="32"/>
      <c r="AX23" s="32"/>
      <c r="AY23" s="32"/>
      <c r="AZ23" s="32"/>
      <c r="BA23" s="32"/>
      <c r="BB23" s="32">
        <v>706</v>
      </c>
      <c r="BC23" s="32"/>
      <c r="BD23" s="32">
        <v>135</v>
      </c>
      <c r="BE23" s="32">
        <v>180</v>
      </c>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f t="shared" si="5"/>
        <v>300</v>
      </c>
      <c r="CX23" s="32">
        <f t="shared" si="6"/>
        <v>200</v>
      </c>
      <c r="CY23" s="23" t="s">
        <v>393</v>
      </c>
      <c r="CZ23" s="69">
        <v>417</v>
      </c>
      <c r="DA23" s="36"/>
      <c r="DB23" s="9"/>
      <c r="DC23" s="9"/>
      <c r="DD23" s="9"/>
      <c r="DE23" s="14"/>
      <c r="DF23" s="36" t="s">
        <v>129</v>
      </c>
      <c r="DG23" s="21" t="str">
        <f t="shared" si="7"/>
        <v>LUC</v>
      </c>
      <c r="DH23" s="9">
        <f t="shared" si="7"/>
        <v>2</v>
      </c>
      <c r="DI23" s="9">
        <f t="shared" si="7"/>
        <v>52</v>
      </c>
      <c r="DJ23" s="9" t="s">
        <v>477</v>
      </c>
      <c r="DK23" s="19" t="s">
        <v>498</v>
      </c>
      <c r="DL23" s="19" t="s">
        <v>499</v>
      </c>
      <c r="DM23" s="65" t="s">
        <v>480</v>
      </c>
      <c r="DN23" s="64">
        <v>417.5</v>
      </c>
    </row>
    <row r="24" spans="1:118" s="5" customFormat="1" ht="29.4" customHeight="1">
      <c r="A24" s="139">
        <v>12</v>
      </c>
      <c r="B24" s="30" t="s">
        <v>130</v>
      </c>
      <c r="C24" s="31" t="s">
        <v>131</v>
      </c>
      <c r="D24" s="31" t="s">
        <v>131</v>
      </c>
      <c r="E24" s="8" t="s">
        <v>95</v>
      </c>
      <c r="F24" s="8" t="s">
        <v>90</v>
      </c>
      <c r="G24" s="9">
        <v>3</v>
      </c>
      <c r="H24" s="9">
        <v>52</v>
      </c>
      <c r="I24" s="32">
        <v>848</v>
      </c>
      <c r="J24" s="175" t="s">
        <v>131</v>
      </c>
      <c r="K24" s="177">
        <v>2</v>
      </c>
      <c r="L24" s="177">
        <v>2</v>
      </c>
      <c r="M24" s="150">
        <f t="shared" si="0"/>
        <v>1132</v>
      </c>
      <c r="N24" s="32"/>
      <c r="O24" s="150"/>
      <c r="P24" s="150">
        <f>Q24*4</f>
        <v>180</v>
      </c>
      <c r="Q24" s="150">
        <v>45</v>
      </c>
      <c r="R24" s="150">
        <f>S24*2</f>
        <v>50</v>
      </c>
      <c r="S24" s="150">
        <v>25</v>
      </c>
      <c r="T24" s="150">
        <f t="shared" si="2"/>
        <v>214</v>
      </c>
      <c r="U24" s="150">
        <v>12</v>
      </c>
      <c r="V24" s="150">
        <v>202</v>
      </c>
      <c r="W24" s="150">
        <f t="shared" si="3"/>
        <v>1078</v>
      </c>
      <c r="X24" s="150">
        <f t="shared" si="12"/>
        <v>0</v>
      </c>
      <c r="Y24" s="150">
        <f t="shared" si="10"/>
        <v>1050</v>
      </c>
      <c r="Z24" s="150">
        <f t="shared" si="8"/>
        <v>1050</v>
      </c>
      <c r="AA24" s="150">
        <f t="shared" si="4"/>
        <v>1280</v>
      </c>
      <c r="AB24" s="150"/>
      <c r="AC24" s="150"/>
      <c r="AD24" s="150"/>
      <c r="AE24" s="150"/>
      <c r="AF24" s="150"/>
      <c r="AG24" s="150"/>
      <c r="AH24" s="150"/>
      <c r="AI24" s="150"/>
      <c r="AJ24" s="150"/>
      <c r="AK24" s="150"/>
      <c r="AL24" s="150"/>
      <c r="AM24" s="150"/>
      <c r="AN24" s="150"/>
      <c r="AO24" s="150">
        <v>848</v>
      </c>
      <c r="AP24" s="150"/>
      <c r="AQ24" s="150"/>
      <c r="AR24" s="150"/>
      <c r="AS24" s="150"/>
      <c r="AT24" s="150"/>
      <c r="AU24" s="150"/>
      <c r="AV24" s="150"/>
      <c r="AW24" s="150"/>
      <c r="AX24" s="150"/>
      <c r="AY24" s="150"/>
      <c r="AZ24" s="150">
        <v>202</v>
      </c>
      <c r="BA24" s="150"/>
      <c r="BB24" s="150"/>
      <c r="BC24" s="150"/>
      <c r="BD24" s="150"/>
      <c r="BE24" s="150"/>
      <c r="BF24" s="150"/>
      <c r="BG24" s="150"/>
      <c r="BH24" s="150"/>
      <c r="BI24" s="150"/>
      <c r="BJ24" s="150"/>
      <c r="BK24" s="150"/>
      <c r="BL24" s="150"/>
      <c r="BM24" s="150"/>
      <c r="BN24" s="150"/>
      <c r="BO24" s="150"/>
      <c r="BP24" s="150"/>
      <c r="BQ24" s="150"/>
      <c r="BR24" s="150"/>
      <c r="BS24" s="150"/>
      <c r="BT24" s="150"/>
      <c r="BU24" s="150"/>
      <c r="BV24" s="150"/>
      <c r="BW24" s="150"/>
      <c r="BX24" s="150"/>
      <c r="BY24" s="150"/>
      <c r="BZ24" s="150"/>
      <c r="CA24" s="150"/>
      <c r="CB24" s="150"/>
      <c r="CC24" s="150"/>
      <c r="CD24" s="150"/>
      <c r="CE24" s="150"/>
      <c r="CF24" s="150"/>
      <c r="CG24" s="150"/>
      <c r="CH24" s="150"/>
      <c r="CI24" s="150"/>
      <c r="CJ24" s="150"/>
      <c r="CK24" s="150"/>
      <c r="CL24" s="150"/>
      <c r="CM24" s="150"/>
      <c r="CN24" s="150"/>
      <c r="CO24" s="150"/>
      <c r="CP24" s="150"/>
      <c r="CQ24" s="150"/>
      <c r="CR24" s="150"/>
      <c r="CS24" s="150"/>
      <c r="CT24" s="150"/>
      <c r="CU24" s="150"/>
      <c r="CV24" s="150"/>
      <c r="CW24" s="150">
        <f t="shared" si="5"/>
        <v>180</v>
      </c>
      <c r="CX24" s="150">
        <f t="shared" si="6"/>
        <v>50</v>
      </c>
      <c r="CY24" s="23" t="s">
        <v>393</v>
      </c>
      <c r="CZ24" s="69">
        <v>848</v>
      </c>
      <c r="DA24" s="36" t="s">
        <v>131</v>
      </c>
      <c r="DB24" s="9" t="s">
        <v>132</v>
      </c>
      <c r="DC24" s="11" t="s">
        <v>125</v>
      </c>
      <c r="DD24" s="9">
        <v>7</v>
      </c>
      <c r="DE24" s="14">
        <f>852.7-4.7</f>
        <v>848</v>
      </c>
      <c r="DF24" s="31" t="s">
        <v>131</v>
      </c>
      <c r="DG24" s="21" t="str">
        <f t="shared" si="7"/>
        <v>LUC</v>
      </c>
      <c r="DH24" s="9">
        <f t="shared" si="7"/>
        <v>3</v>
      </c>
      <c r="DI24" s="9">
        <f t="shared" si="7"/>
        <v>52</v>
      </c>
      <c r="DJ24" s="9" t="s">
        <v>477</v>
      </c>
      <c r="DK24" s="19" t="s">
        <v>498</v>
      </c>
      <c r="DL24" s="19" t="s">
        <v>499</v>
      </c>
      <c r="DM24" s="65" t="s">
        <v>480</v>
      </c>
      <c r="DN24" s="64">
        <v>848.00000000000011</v>
      </c>
    </row>
    <row r="25" spans="1:118" s="5" customFormat="1" ht="18.600000000000001" customHeight="1">
      <c r="A25" s="140"/>
      <c r="B25" s="30"/>
      <c r="C25" s="12" t="s">
        <v>98</v>
      </c>
      <c r="D25" s="12" t="s">
        <v>99</v>
      </c>
      <c r="E25" s="8"/>
      <c r="F25" s="8" t="s">
        <v>90</v>
      </c>
      <c r="G25" s="9">
        <v>3</v>
      </c>
      <c r="H25" s="9">
        <v>52</v>
      </c>
      <c r="I25" s="32">
        <v>4.7</v>
      </c>
      <c r="J25" s="176"/>
      <c r="K25" s="178"/>
      <c r="L25" s="178"/>
      <c r="M25" s="152"/>
      <c r="N25" s="3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52"/>
      <c r="BY25" s="152"/>
      <c r="BZ25" s="152"/>
      <c r="CA25" s="152"/>
      <c r="CB25" s="152"/>
      <c r="CC25" s="152"/>
      <c r="CD25" s="152"/>
      <c r="CE25" s="152"/>
      <c r="CF25" s="152"/>
      <c r="CG25" s="152"/>
      <c r="CH25" s="152"/>
      <c r="CI25" s="152"/>
      <c r="CJ25" s="152"/>
      <c r="CK25" s="152"/>
      <c r="CL25" s="152"/>
      <c r="CM25" s="152"/>
      <c r="CN25" s="152"/>
      <c r="CO25" s="152"/>
      <c r="CP25" s="152"/>
      <c r="CQ25" s="152"/>
      <c r="CR25" s="152"/>
      <c r="CS25" s="152"/>
      <c r="CT25" s="152"/>
      <c r="CU25" s="152"/>
      <c r="CV25" s="152"/>
      <c r="CW25" s="152"/>
      <c r="CX25" s="152"/>
      <c r="CY25" s="35"/>
      <c r="CZ25" s="32"/>
      <c r="DA25" s="36"/>
      <c r="DB25" s="9"/>
      <c r="DC25" s="11"/>
      <c r="DD25" s="9"/>
      <c r="DE25" s="14"/>
      <c r="DF25" s="12" t="s">
        <v>99</v>
      </c>
      <c r="DG25" s="21" t="str">
        <f t="shared" si="7"/>
        <v>LUC</v>
      </c>
      <c r="DH25" s="9">
        <f t="shared" si="7"/>
        <v>3</v>
      </c>
      <c r="DI25" s="9">
        <f t="shared" si="7"/>
        <v>52</v>
      </c>
      <c r="DJ25" s="9" t="s">
        <v>477</v>
      </c>
      <c r="DK25" s="19" t="s">
        <v>498</v>
      </c>
      <c r="DL25" s="19" t="s">
        <v>499</v>
      </c>
      <c r="DM25" s="65" t="s">
        <v>480</v>
      </c>
      <c r="DN25" s="64">
        <v>4.7</v>
      </c>
    </row>
    <row r="26" spans="1:118" s="5" customFormat="1" ht="60">
      <c r="A26" s="139">
        <v>13</v>
      </c>
      <c r="B26" s="30" t="s">
        <v>133</v>
      </c>
      <c r="C26" s="31" t="s">
        <v>134</v>
      </c>
      <c r="D26" s="25" t="s">
        <v>455</v>
      </c>
      <c r="E26" s="8" t="s">
        <v>95</v>
      </c>
      <c r="F26" s="8" t="s">
        <v>90</v>
      </c>
      <c r="G26" s="9">
        <v>4</v>
      </c>
      <c r="H26" s="9">
        <v>52</v>
      </c>
      <c r="I26" s="32">
        <v>227</v>
      </c>
      <c r="J26" s="171" t="s">
        <v>135</v>
      </c>
      <c r="K26" s="173">
        <v>1</v>
      </c>
      <c r="L26" s="173">
        <v>1</v>
      </c>
      <c r="M26" s="150">
        <f t="shared" si="0"/>
        <v>566</v>
      </c>
      <c r="N26" s="32"/>
      <c r="O26" s="150"/>
      <c r="P26" s="150">
        <f>Q26*4</f>
        <v>0</v>
      </c>
      <c r="Q26" s="150"/>
      <c r="R26" s="150">
        <f>S26*2</f>
        <v>27</v>
      </c>
      <c r="S26" s="150">
        <v>13.5</v>
      </c>
      <c r="T26" s="150">
        <f t="shared" si="2"/>
        <v>251</v>
      </c>
      <c r="U26" s="150">
        <v>3</v>
      </c>
      <c r="V26" s="150">
        <v>248</v>
      </c>
      <c r="W26" s="150">
        <f t="shared" si="3"/>
        <v>328.5</v>
      </c>
      <c r="X26" s="150">
        <f t="shared" si="12"/>
        <v>0</v>
      </c>
      <c r="Y26" s="150">
        <f t="shared" si="10"/>
        <v>549.5</v>
      </c>
      <c r="Z26" s="150">
        <f t="shared" si="8"/>
        <v>549.5</v>
      </c>
      <c r="AA26" s="150">
        <f t="shared" si="4"/>
        <v>576.5</v>
      </c>
      <c r="AB26" s="150"/>
      <c r="AC26" s="150"/>
      <c r="AD26" s="150"/>
      <c r="AE26" s="150"/>
      <c r="AF26" s="150"/>
      <c r="AG26" s="150"/>
      <c r="AH26" s="150"/>
      <c r="AI26" s="150"/>
      <c r="AJ26" s="150"/>
      <c r="AK26" s="150"/>
      <c r="AL26" s="150"/>
      <c r="AM26" s="150"/>
      <c r="AN26" s="150"/>
      <c r="AO26" s="150">
        <v>227</v>
      </c>
      <c r="AP26" s="150"/>
      <c r="AQ26" s="150"/>
      <c r="AR26" s="150"/>
      <c r="AS26" s="150"/>
      <c r="AT26" s="150"/>
      <c r="AU26" s="150"/>
      <c r="AV26" s="150"/>
      <c r="AW26" s="150"/>
      <c r="AX26" s="150"/>
      <c r="AY26" s="150"/>
      <c r="AZ26" s="150"/>
      <c r="BA26" s="150"/>
      <c r="BB26" s="150"/>
      <c r="BC26" s="150"/>
      <c r="BD26" s="150"/>
      <c r="BE26" s="150">
        <f>48.5+26</f>
        <v>74.5</v>
      </c>
      <c r="BF26" s="150"/>
      <c r="BG26" s="150">
        <v>248</v>
      </c>
      <c r="BH26" s="150"/>
      <c r="BI26" s="150"/>
      <c r="BJ26" s="150"/>
      <c r="BK26" s="150"/>
      <c r="BL26" s="150"/>
      <c r="BM26" s="150"/>
      <c r="BN26" s="150"/>
      <c r="BO26" s="150"/>
      <c r="BP26" s="150"/>
      <c r="BQ26" s="150"/>
      <c r="BR26" s="150"/>
      <c r="BS26" s="150"/>
      <c r="BT26" s="150"/>
      <c r="BU26" s="150"/>
      <c r="BV26" s="150"/>
      <c r="BW26" s="150"/>
      <c r="BX26" s="150"/>
      <c r="BY26" s="150"/>
      <c r="BZ26" s="150"/>
      <c r="CA26" s="150"/>
      <c r="CB26" s="150"/>
      <c r="CC26" s="150"/>
      <c r="CD26" s="150"/>
      <c r="CE26" s="150"/>
      <c r="CF26" s="150"/>
      <c r="CG26" s="150"/>
      <c r="CH26" s="150"/>
      <c r="CI26" s="150"/>
      <c r="CJ26" s="150"/>
      <c r="CK26" s="150"/>
      <c r="CL26" s="150"/>
      <c r="CM26" s="150"/>
      <c r="CN26" s="150"/>
      <c r="CO26" s="150"/>
      <c r="CP26" s="150"/>
      <c r="CQ26" s="150"/>
      <c r="CR26" s="150"/>
      <c r="CS26" s="150"/>
      <c r="CT26" s="150"/>
      <c r="CU26" s="150"/>
      <c r="CV26" s="150"/>
      <c r="CW26" s="150">
        <f t="shared" si="5"/>
        <v>0</v>
      </c>
      <c r="CX26" s="150">
        <f t="shared" si="6"/>
        <v>27</v>
      </c>
      <c r="CY26" s="23" t="s">
        <v>393</v>
      </c>
      <c r="CZ26" s="69">
        <v>227</v>
      </c>
      <c r="DA26" s="36"/>
      <c r="DB26" s="9"/>
      <c r="DC26" s="9"/>
      <c r="DD26" s="9"/>
      <c r="DE26" s="14"/>
      <c r="DF26" s="25" t="s">
        <v>455</v>
      </c>
      <c r="DG26" s="21" t="str">
        <f t="shared" si="7"/>
        <v>LUC</v>
      </c>
      <c r="DH26" s="9">
        <f t="shared" si="7"/>
        <v>4</v>
      </c>
      <c r="DI26" s="9">
        <f t="shared" si="7"/>
        <v>52</v>
      </c>
      <c r="DJ26" s="9" t="s">
        <v>477</v>
      </c>
      <c r="DK26" s="19" t="s">
        <v>498</v>
      </c>
      <c r="DL26" s="19" t="s">
        <v>499</v>
      </c>
      <c r="DM26" s="65" t="s">
        <v>480</v>
      </c>
      <c r="DN26" s="64">
        <v>227</v>
      </c>
    </row>
    <row r="27" spans="1:118" s="5" customFormat="1" ht="21.6" customHeight="1">
      <c r="A27" s="140"/>
      <c r="B27" s="30"/>
      <c r="C27" s="12" t="s">
        <v>98</v>
      </c>
      <c r="D27" s="12" t="s">
        <v>98</v>
      </c>
      <c r="E27" s="8"/>
      <c r="F27" s="8" t="s">
        <v>90</v>
      </c>
      <c r="G27" s="9">
        <v>4</v>
      </c>
      <c r="H27" s="9">
        <v>52</v>
      </c>
      <c r="I27" s="32">
        <v>2.5</v>
      </c>
      <c r="J27" s="172"/>
      <c r="K27" s="174"/>
      <c r="L27" s="174"/>
      <c r="M27" s="152"/>
      <c r="N27" s="3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52"/>
      <c r="BY27" s="152"/>
      <c r="BZ27" s="152"/>
      <c r="CA27" s="152"/>
      <c r="CB27" s="152"/>
      <c r="CC27" s="152"/>
      <c r="CD27" s="152"/>
      <c r="CE27" s="152"/>
      <c r="CF27" s="152"/>
      <c r="CG27" s="152"/>
      <c r="CH27" s="152"/>
      <c r="CI27" s="152"/>
      <c r="CJ27" s="152"/>
      <c r="CK27" s="152"/>
      <c r="CL27" s="152"/>
      <c r="CM27" s="152"/>
      <c r="CN27" s="152"/>
      <c r="CO27" s="152"/>
      <c r="CP27" s="152"/>
      <c r="CQ27" s="152"/>
      <c r="CR27" s="152"/>
      <c r="CS27" s="152"/>
      <c r="CT27" s="152"/>
      <c r="CU27" s="152"/>
      <c r="CV27" s="152"/>
      <c r="CW27" s="152"/>
      <c r="CX27" s="152"/>
      <c r="CY27" s="35"/>
      <c r="CZ27" s="32"/>
      <c r="DA27" s="36"/>
      <c r="DB27" s="9"/>
      <c r="DC27" s="9"/>
      <c r="DD27" s="9"/>
      <c r="DE27" s="14"/>
      <c r="DF27" s="12" t="s">
        <v>99</v>
      </c>
      <c r="DG27" s="21" t="str">
        <f t="shared" si="7"/>
        <v>LUC</v>
      </c>
      <c r="DH27" s="9">
        <f t="shared" si="7"/>
        <v>4</v>
      </c>
      <c r="DI27" s="9">
        <f t="shared" si="7"/>
        <v>52</v>
      </c>
      <c r="DJ27" s="9" t="s">
        <v>477</v>
      </c>
      <c r="DK27" s="19" t="s">
        <v>498</v>
      </c>
      <c r="DL27" s="19" t="s">
        <v>499</v>
      </c>
      <c r="DM27" s="65" t="s">
        <v>480</v>
      </c>
      <c r="DN27" s="64">
        <v>2.5</v>
      </c>
    </row>
    <row r="28" spans="1:118" s="5" customFormat="1" ht="68.400000000000006" customHeight="1">
      <c r="A28" s="139">
        <v>14</v>
      </c>
      <c r="B28" s="30" t="s">
        <v>136</v>
      </c>
      <c r="C28" s="31" t="s">
        <v>137</v>
      </c>
      <c r="D28" s="25" t="s">
        <v>481</v>
      </c>
      <c r="E28" s="8" t="s">
        <v>95</v>
      </c>
      <c r="F28" s="8" t="s">
        <v>90</v>
      </c>
      <c r="G28" s="9">
        <v>5</v>
      </c>
      <c r="H28" s="9">
        <v>52</v>
      </c>
      <c r="I28" s="32">
        <v>1425.3</v>
      </c>
      <c r="J28" s="171" t="s">
        <v>138</v>
      </c>
      <c r="K28" s="173">
        <v>4</v>
      </c>
      <c r="L28" s="173">
        <v>4</v>
      </c>
      <c r="M28" s="150">
        <f t="shared" si="0"/>
        <v>2264</v>
      </c>
      <c r="N28" s="32"/>
      <c r="O28" s="150"/>
      <c r="P28" s="150">
        <v>115</v>
      </c>
      <c r="Q28" s="150">
        <v>28.7</v>
      </c>
      <c r="R28" s="150">
        <v>75</v>
      </c>
      <c r="S28" s="150">
        <v>37</v>
      </c>
      <c r="T28" s="150">
        <f t="shared" si="2"/>
        <v>188</v>
      </c>
      <c r="U28" s="150">
        <v>18</v>
      </c>
      <c r="V28" s="150">
        <v>170</v>
      </c>
      <c r="W28" s="150">
        <f t="shared" si="3"/>
        <v>2200.3000000000002</v>
      </c>
      <c r="X28" s="150">
        <f t="shared" si="12"/>
        <v>0</v>
      </c>
      <c r="Y28" s="150">
        <f t="shared" si="10"/>
        <v>2180.3000000000002</v>
      </c>
      <c r="Z28" s="150">
        <f t="shared" si="8"/>
        <v>2180.3000000000002</v>
      </c>
      <c r="AA28" s="150">
        <f t="shared" si="4"/>
        <v>2370.3000000000002</v>
      </c>
      <c r="AB28" s="150"/>
      <c r="AC28" s="150"/>
      <c r="AD28" s="150"/>
      <c r="AE28" s="150"/>
      <c r="AF28" s="150"/>
      <c r="AG28" s="150"/>
      <c r="AH28" s="150"/>
      <c r="AI28" s="150"/>
      <c r="AJ28" s="150"/>
      <c r="AK28" s="150"/>
      <c r="AL28" s="150"/>
      <c r="AM28" s="150"/>
      <c r="AN28" s="150"/>
      <c r="AO28" s="150">
        <v>1425.3</v>
      </c>
      <c r="AP28" s="150"/>
      <c r="AQ28" s="150"/>
      <c r="AR28" s="150"/>
      <c r="AS28" s="150"/>
      <c r="AT28" s="150"/>
      <c r="AU28" s="150"/>
      <c r="AV28" s="150"/>
      <c r="AW28" s="150"/>
      <c r="AX28" s="150"/>
      <c r="AY28" s="150"/>
      <c r="AZ28" s="150"/>
      <c r="BA28" s="150"/>
      <c r="BB28" s="150"/>
      <c r="BC28" s="150"/>
      <c r="BD28" s="150">
        <v>585</v>
      </c>
      <c r="BE28" s="150"/>
      <c r="BF28" s="150"/>
      <c r="BG28" s="150"/>
      <c r="BH28" s="150">
        <v>170</v>
      </c>
      <c r="BI28" s="150"/>
      <c r="BJ28" s="150"/>
      <c r="BK28" s="150"/>
      <c r="BL28" s="150"/>
      <c r="BM28" s="150"/>
      <c r="BN28" s="150"/>
      <c r="BO28" s="150"/>
      <c r="BP28" s="150"/>
      <c r="BQ28" s="150"/>
      <c r="BR28" s="150"/>
      <c r="BS28" s="150"/>
      <c r="BT28" s="150"/>
      <c r="BU28" s="150"/>
      <c r="BV28" s="150"/>
      <c r="BW28" s="150"/>
      <c r="BX28" s="150"/>
      <c r="BY28" s="150"/>
      <c r="BZ28" s="150"/>
      <c r="CA28" s="150"/>
      <c r="CB28" s="150"/>
      <c r="CC28" s="150"/>
      <c r="CD28" s="150"/>
      <c r="CE28" s="150"/>
      <c r="CF28" s="150"/>
      <c r="CG28" s="150"/>
      <c r="CH28" s="150"/>
      <c r="CI28" s="150"/>
      <c r="CJ28" s="150"/>
      <c r="CK28" s="150"/>
      <c r="CL28" s="150"/>
      <c r="CM28" s="150"/>
      <c r="CN28" s="150"/>
      <c r="CO28" s="150"/>
      <c r="CP28" s="150"/>
      <c r="CQ28" s="150"/>
      <c r="CR28" s="150"/>
      <c r="CS28" s="150"/>
      <c r="CT28" s="150"/>
      <c r="CU28" s="150"/>
      <c r="CV28" s="150"/>
      <c r="CW28" s="150">
        <f t="shared" si="5"/>
        <v>115</v>
      </c>
      <c r="CX28" s="150">
        <f t="shared" si="6"/>
        <v>75</v>
      </c>
      <c r="CY28" s="23" t="s">
        <v>393</v>
      </c>
      <c r="CZ28" s="69">
        <v>1425.3</v>
      </c>
      <c r="DA28" s="36"/>
      <c r="DB28" s="9"/>
      <c r="DC28" s="9"/>
      <c r="DD28" s="9"/>
      <c r="DE28" s="14"/>
      <c r="DF28" s="25" t="s">
        <v>481</v>
      </c>
      <c r="DG28" s="21" t="str">
        <f t="shared" si="7"/>
        <v>LUC</v>
      </c>
      <c r="DH28" s="9">
        <f t="shared" si="7"/>
        <v>5</v>
      </c>
      <c r="DI28" s="9">
        <f t="shared" si="7"/>
        <v>52</v>
      </c>
      <c r="DJ28" s="9" t="s">
        <v>477</v>
      </c>
      <c r="DK28" s="19" t="s">
        <v>498</v>
      </c>
      <c r="DL28" s="19" t="s">
        <v>499</v>
      </c>
      <c r="DM28" s="65" t="s">
        <v>480</v>
      </c>
      <c r="DN28" s="64">
        <v>1425.3</v>
      </c>
    </row>
    <row r="29" spans="1:118" s="5" customFormat="1" ht="21.6" customHeight="1">
      <c r="A29" s="140"/>
      <c r="B29" s="30"/>
      <c r="C29" s="12" t="s">
        <v>98</v>
      </c>
      <c r="D29" s="12" t="s">
        <v>98</v>
      </c>
      <c r="E29" s="8"/>
      <c r="F29" s="8" t="s">
        <v>90</v>
      </c>
      <c r="G29" s="9">
        <v>5</v>
      </c>
      <c r="H29" s="9">
        <v>52</v>
      </c>
      <c r="I29" s="32">
        <v>8.1</v>
      </c>
      <c r="J29" s="172"/>
      <c r="K29" s="174"/>
      <c r="L29" s="174"/>
      <c r="M29" s="152"/>
      <c r="N29" s="3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c r="BP29" s="152"/>
      <c r="BQ29" s="152"/>
      <c r="BR29" s="152"/>
      <c r="BS29" s="152"/>
      <c r="BT29" s="152"/>
      <c r="BU29" s="152"/>
      <c r="BV29" s="152"/>
      <c r="BW29" s="152"/>
      <c r="BX29" s="152"/>
      <c r="BY29" s="152"/>
      <c r="BZ29" s="152"/>
      <c r="CA29" s="152"/>
      <c r="CB29" s="152"/>
      <c r="CC29" s="152"/>
      <c r="CD29" s="152"/>
      <c r="CE29" s="152"/>
      <c r="CF29" s="152"/>
      <c r="CG29" s="152"/>
      <c r="CH29" s="152"/>
      <c r="CI29" s="152"/>
      <c r="CJ29" s="152"/>
      <c r="CK29" s="152"/>
      <c r="CL29" s="152"/>
      <c r="CM29" s="152"/>
      <c r="CN29" s="152"/>
      <c r="CO29" s="152"/>
      <c r="CP29" s="152"/>
      <c r="CQ29" s="152"/>
      <c r="CR29" s="152"/>
      <c r="CS29" s="152"/>
      <c r="CT29" s="152"/>
      <c r="CU29" s="152"/>
      <c r="CV29" s="152"/>
      <c r="CW29" s="152"/>
      <c r="CX29" s="152"/>
      <c r="CY29" s="35"/>
      <c r="CZ29" s="32"/>
      <c r="DA29" s="36"/>
      <c r="DB29" s="9"/>
      <c r="DC29" s="9"/>
      <c r="DD29" s="9"/>
      <c r="DE29" s="14"/>
      <c r="DF29" s="12" t="s">
        <v>99</v>
      </c>
      <c r="DG29" s="21" t="str">
        <f t="shared" si="7"/>
        <v>LUC</v>
      </c>
      <c r="DH29" s="9">
        <f t="shared" si="7"/>
        <v>5</v>
      </c>
      <c r="DI29" s="9">
        <f t="shared" si="7"/>
        <v>52</v>
      </c>
      <c r="DJ29" s="9" t="s">
        <v>477</v>
      </c>
      <c r="DK29" s="19" t="s">
        <v>498</v>
      </c>
      <c r="DL29" s="19" t="s">
        <v>499</v>
      </c>
      <c r="DM29" s="65" t="s">
        <v>480</v>
      </c>
      <c r="DN29" s="64">
        <v>8.1</v>
      </c>
    </row>
    <row r="30" spans="1:118" s="5" customFormat="1" ht="39" customHeight="1">
      <c r="A30" s="29">
        <v>15</v>
      </c>
      <c r="B30" s="38" t="s">
        <v>139</v>
      </c>
      <c r="C30" s="31" t="s">
        <v>140</v>
      </c>
      <c r="D30" s="25" t="s">
        <v>403</v>
      </c>
      <c r="E30" s="8" t="s">
        <v>95</v>
      </c>
      <c r="F30" s="8" t="s">
        <v>90</v>
      </c>
      <c r="G30" s="9">
        <v>6</v>
      </c>
      <c r="H30" s="9">
        <v>52</v>
      </c>
      <c r="I30" s="32">
        <v>534.6</v>
      </c>
      <c r="J30" s="33" t="s">
        <v>142</v>
      </c>
      <c r="K30" s="79">
        <v>2</v>
      </c>
      <c r="L30" s="79">
        <v>2</v>
      </c>
      <c r="M30" s="34">
        <f t="shared" si="0"/>
        <v>1132</v>
      </c>
      <c r="N30" s="32"/>
      <c r="O30" s="34"/>
      <c r="P30" s="34">
        <f>Q30*4</f>
        <v>150</v>
      </c>
      <c r="Q30" s="34">
        <v>37.5</v>
      </c>
      <c r="R30" s="34">
        <f t="shared" ref="R30:R122" si="13">S30*2</f>
        <v>0</v>
      </c>
      <c r="S30" s="34"/>
      <c r="T30" s="34">
        <f t="shared" si="2"/>
        <v>106.5</v>
      </c>
      <c r="U30" s="34">
        <v>2.5</v>
      </c>
      <c r="V30" s="34">
        <v>104</v>
      </c>
      <c r="W30" s="34">
        <f t="shared" si="3"/>
        <v>1138</v>
      </c>
      <c r="X30" s="34">
        <f t="shared" si="12"/>
        <v>0</v>
      </c>
      <c r="Y30" s="34">
        <f t="shared" si="10"/>
        <v>1092</v>
      </c>
      <c r="Z30" s="34">
        <f t="shared" si="8"/>
        <v>1092</v>
      </c>
      <c r="AA30" s="34">
        <f t="shared" si="4"/>
        <v>1242</v>
      </c>
      <c r="AB30" s="34"/>
      <c r="AC30" s="34"/>
      <c r="AD30" s="34"/>
      <c r="AE30" s="34"/>
      <c r="AF30" s="34"/>
      <c r="AG30" s="34"/>
      <c r="AH30" s="34"/>
      <c r="AI30" s="34"/>
      <c r="AJ30" s="34"/>
      <c r="AK30" s="34"/>
      <c r="AL30" s="34"/>
      <c r="AM30" s="34"/>
      <c r="AN30" s="34"/>
      <c r="AO30" s="34">
        <v>535</v>
      </c>
      <c r="AP30" s="34"/>
      <c r="AQ30" s="34"/>
      <c r="AR30" s="34"/>
      <c r="AS30" s="34"/>
      <c r="AT30" s="34"/>
      <c r="AU30" s="34"/>
      <c r="AV30" s="34"/>
      <c r="AW30" s="34"/>
      <c r="AX30" s="34"/>
      <c r="AY30" s="34"/>
      <c r="AZ30" s="34"/>
      <c r="BA30" s="34"/>
      <c r="BB30" s="34"/>
      <c r="BC30" s="34"/>
      <c r="BD30" s="34">
        <v>453</v>
      </c>
      <c r="BE30" s="34"/>
      <c r="BF30" s="34"/>
      <c r="BG30" s="34"/>
      <c r="BH30" s="34">
        <v>104</v>
      </c>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f t="shared" si="5"/>
        <v>150</v>
      </c>
      <c r="CX30" s="34">
        <f t="shared" si="6"/>
        <v>0</v>
      </c>
      <c r="CY30" s="23" t="s">
        <v>393</v>
      </c>
      <c r="CZ30" s="69">
        <v>535</v>
      </c>
      <c r="DA30" s="36"/>
      <c r="DB30" s="9"/>
      <c r="DC30" s="9"/>
      <c r="DD30" s="9"/>
      <c r="DE30" s="14"/>
      <c r="DF30" s="25" t="s">
        <v>403</v>
      </c>
      <c r="DG30" s="21" t="str">
        <f t="shared" si="7"/>
        <v>LUC</v>
      </c>
      <c r="DH30" s="9">
        <f t="shared" si="7"/>
        <v>6</v>
      </c>
      <c r="DI30" s="9">
        <f t="shared" si="7"/>
        <v>52</v>
      </c>
      <c r="DJ30" s="9" t="s">
        <v>477</v>
      </c>
      <c r="DK30" s="19" t="s">
        <v>498</v>
      </c>
      <c r="DL30" s="19" t="s">
        <v>499</v>
      </c>
      <c r="DM30" s="65" t="s">
        <v>480</v>
      </c>
      <c r="DN30" s="64">
        <v>534.6</v>
      </c>
    </row>
    <row r="31" spans="1:118" s="5" customFormat="1" ht="36">
      <c r="A31" s="139">
        <v>16</v>
      </c>
      <c r="B31" s="30" t="s">
        <v>143</v>
      </c>
      <c r="C31" s="31" t="s">
        <v>144</v>
      </c>
      <c r="D31" s="31" t="s">
        <v>419</v>
      </c>
      <c r="E31" s="8" t="s">
        <v>95</v>
      </c>
      <c r="F31" s="8" t="s">
        <v>90</v>
      </c>
      <c r="G31" s="9">
        <v>7</v>
      </c>
      <c r="H31" s="9">
        <v>52</v>
      </c>
      <c r="I31" s="32">
        <v>656</v>
      </c>
      <c r="J31" s="171" t="s">
        <v>145</v>
      </c>
      <c r="K31" s="173">
        <v>4</v>
      </c>
      <c r="L31" s="173">
        <v>3</v>
      </c>
      <c r="M31" s="150">
        <f t="shared" si="0"/>
        <v>2184</v>
      </c>
      <c r="N31" s="32"/>
      <c r="O31" s="150"/>
      <c r="P31" s="150">
        <v>150</v>
      </c>
      <c r="Q31" s="150">
        <v>37</v>
      </c>
      <c r="R31" s="150">
        <f t="shared" si="13"/>
        <v>0</v>
      </c>
      <c r="S31" s="150"/>
      <c r="T31" s="150">
        <f t="shared" si="2"/>
        <v>524</v>
      </c>
      <c r="U31" s="150">
        <v>13</v>
      </c>
      <c r="V31" s="150">
        <f>121+390</f>
        <v>511</v>
      </c>
      <c r="W31" s="150">
        <f t="shared" si="3"/>
        <v>1773</v>
      </c>
      <c r="X31" s="150">
        <f t="shared" si="12"/>
        <v>0</v>
      </c>
      <c r="Y31" s="150">
        <f t="shared" si="10"/>
        <v>2134</v>
      </c>
      <c r="Z31" s="150">
        <f t="shared" si="8"/>
        <v>2134</v>
      </c>
      <c r="AA31" s="150">
        <f t="shared" si="4"/>
        <v>2284</v>
      </c>
      <c r="AB31" s="150"/>
      <c r="AC31" s="150"/>
      <c r="AD31" s="150"/>
      <c r="AE31" s="150"/>
      <c r="AF31" s="150"/>
      <c r="AG31" s="150"/>
      <c r="AH31" s="150"/>
      <c r="AI31" s="150"/>
      <c r="AJ31" s="150"/>
      <c r="AK31" s="150"/>
      <c r="AL31" s="150"/>
      <c r="AM31" s="150"/>
      <c r="AN31" s="150"/>
      <c r="AO31" s="150">
        <f>390+656</f>
        <v>1046</v>
      </c>
      <c r="AP31" s="150"/>
      <c r="AQ31" s="150"/>
      <c r="AR31" s="150"/>
      <c r="AS31" s="150"/>
      <c r="AT31" s="150"/>
      <c r="AU31" s="150"/>
      <c r="AV31" s="150"/>
      <c r="AW31" s="150"/>
      <c r="AX31" s="150"/>
      <c r="AY31" s="150"/>
      <c r="AZ31" s="150"/>
      <c r="BA31" s="150"/>
      <c r="BB31" s="150"/>
      <c r="BC31" s="150"/>
      <c r="BD31" s="150"/>
      <c r="BE31" s="150">
        <v>705</v>
      </c>
      <c r="BF31" s="150"/>
      <c r="BG31" s="150">
        <v>121</v>
      </c>
      <c r="BH31" s="150"/>
      <c r="BI31" s="150">
        <v>262</v>
      </c>
      <c r="BJ31" s="150"/>
      <c r="BK31" s="150"/>
      <c r="BL31" s="150"/>
      <c r="BM31" s="150"/>
      <c r="BN31" s="150"/>
      <c r="BO31" s="150"/>
      <c r="BP31" s="150"/>
      <c r="BQ31" s="150"/>
      <c r="BR31" s="150"/>
      <c r="BS31" s="150"/>
      <c r="BT31" s="150"/>
      <c r="BU31" s="150"/>
      <c r="BV31" s="150"/>
      <c r="BW31" s="150"/>
      <c r="BX31" s="150"/>
      <c r="BY31" s="150"/>
      <c r="BZ31" s="150"/>
      <c r="CA31" s="150"/>
      <c r="CB31" s="150"/>
      <c r="CC31" s="150"/>
      <c r="CD31" s="150"/>
      <c r="CE31" s="150"/>
      <c r="CF31" s="150"/>
      <c r="CG31" s="150"/>
      <c r="CH31" s="150"/>
      <c r="CI31" s="150"/>
      <c r="CJ31" s="150"/>
      <c r="CK31" s="150"/>
      <c r="CL31" s="150"/>
      <c r="CM31" s="150"/>
      <c r="CN31" s="150"/>
      <c r="CO31" s="150"/>
      <c r="CP31" s="150"/>
      <c r="CQ31" s="150"/>
      <c r="CR31" s="150"/>
      <c r="CS31" s="150"/>
      <c r="CT31" s="150"/>
      <c r="CU31" s="150"/>
      <c r="CV31" s="150"/>
      <c r="CW31" s="150">
        <f t="shared" si="5"/>
        <v>150</v>
      </c>
      <c r="CX31" s="150">
        <f t="shared" si="6"/>
        <v>0</v>
      </c>
      <c r="CY31" s="23" t="s">
        <v>393</v>
      </c>
      <c r="CZ31" s="69">
        <v>656</v>
      </c>
      <c r="DA31" s="31" t="s">
        <v>144</v>
      </c>
      <c r="DB31" s="9" t="s">
        <v>146</v>
      </c>
      <c r="DC31" s="11" t="s">
        <v>147</v>
      </c>
      <c r="DD31" s="9">
        <v>7</v>
      </c>
      <c r="DE31" s="14">
        <f>660.5-4.5</f>
        <v>656</v>
      </c>
      <c r="DF31" s="31" t="s">
        <v>419</v>
      </c>
      <c r="DG31" s="21" t="str">
        <f t="shared" si="7"/>
        <v>LUC</v>
      </c>
      <c r="DH31" s="9">
        <f t="shared" si="7"/>
        <v>7</v>
      </c>
      <c r="DI31" s="9">
        <f t="shared" si="7"/>
        <v>52</v>
      </c>
      <c r="DJ31" s="9" t="s">
        <v>477</v>
      </c>
      <c r="DK31" s="19" t="s">
        <v>498</v>
      </c>
      <c r="DL31" s="19" t="s">
        <v>499</v>
      </c>
      <c r="DM31" s="65" t="s">
        <v>480</v>
      </c>
      <c r="DN31" s="64">
        <v>656</v>
      </c>
    </row>
    <row r="32" spans="1:118" s="5" customFormat="1" ht="22.8" customHeight="1">
      <c r="A32" s="140"/>
      <c r="B32" s="30"/>
      <c r="C32" s="12" t="s">
        <v>98</v>
      </c>
      <c r="D32" s="12" t="s">
        <v>98</v>
      </c>
      <c r="E32" s="8"/>
      <c r="F32" s="8" t="s">
        <v>90</v>
      </c>
      <c r="G32" s="9">
        <v>7</v>
      </c>
      <c r="H32" s="9">
        <v>52</v>
      </c>
      <c r="I32" s="32">
        <v>4.5</v>
      </c>
      <c r="J32" s="172"/>
      <c r="K32" s="174"/>
      <c r="L32" s="174"/>
      <c r="M32" s="152"/>
      <c r="N32" s="3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c r="BO32" s="152"/>
      <c r="BP32" s="152"/>
      <c r="BQ32" s="152"/>
      <c r="BR32" s="152"/>
      <c r="BS32" s="152"/>
      <c r="BT32" s="152"/>
      <c r="BU32" s="152"/>
      <c r="BV32" s="152"/>
      <c r="BW32" s="152"/>
      <c r="BX32" s="152"/>
      <c r="BY32" s="152"/>
      <c r="BZ32" s="152"/>
      <c r="CA32" s="152"/>
      <c r="CB32" s="152"/>
      <c r="CC32" s="152"/>
      <c r="CD32" s="152"/>
      <c r="CE32" s="152"/>
      <c r="CF32" s="152"/>
      <c r="CG32" s="152"/>
      <c r="CH32" s="152"/>
      <c r="CI32" s="152"/>
      <c r="CJ32" s="152"/>
      <c r="CK32" s="152"/>
      <c r="CL32" s="152"/>
      <c r="CM32" s="152"/>
      <c r="CN32" s="152"/>
      <c r="CO32" s="152"/>
      <c r="CP32" s="152"/>
      <c r="CQ32" s="152"/>
      <c r="CR32" s="152"/>
      <c r="CS32" s="152"/>
      <c r="CT32" s="152"/>
      <c r="CU32" s="152"/>
      <c r="CV32" s="152"/>
      <c r="CW32" s="152"/>
      <c r="CX32" s="152"/>
      <c r="CY32" s="35"/>
      <c r="CZ32" s="32"/>
      <c r="DA32" s="31"/>
      <c r="DB32" s="9"/>
      <c r="DC32" s="11"/>
      <c r="DD32" s="9"/>
      <c r="DE32" s="14"/>
      <c r="DF32" s="39" t="s">
        <v>99</v>
      </c>
      <c r="DG32" s="21" t="str">
        <f t="shared" si="7"/>
        <v>LUC</v>
      </c>
      <c r="DH32" s="9">
        <f t="shared" si="7"/>
        <v>7</v>
      </c>
      <c r="DI32" s="9">
        <f t="shared" si="7"/>
        <v>52</v>
      </c>
      <c r="DJ32" s="9" t="s">
        <v>477</v>
      </c>
      <c r="DK32" s="19" t="s">
        <v>498</v>
      </c>
      <c r="DL32" s="19" t="s">
        <v>499</v>
      </c>
      <c r="DM32" s="65" t="s">
        <v>480</v>
      </c>
      <c r="DN32" s="64">
        <v>4.5</v>
      </c>
    </row>
    <row r="33" spans="1:118" s="4" customFormat="1" ht="33.6" customHeight="1">
      <c r="A33" s="141">
        <v>17</v>
      </c>
      <c r="B33" s="20" t="s">
        <v>148</v>
      </c>
      <c r="C33" s="12" t="s">
        <v>149</v>
      </c>
      <c r="D33" s="180" t="s">
        <v>456</v>
      </c>
      <c r="E33" s="13" t="s">
        <v>95</v>
      </c>
      <c r="F33" s="21" t="s">
        <v>90</v>
      </c>
      <c r="G33" s="19">
        <v>619</v>
      </c>
      <c r="H33" s="19">
        <v>49</v>
      </c>
      <c r="I33" s="22">
        <v>318.8</v>
      </c>
      <c r="J33" s="148" t="s">
        <v>150</v>
      </c>
      <c r="K33" s="159">
        <v>2</v>
      </c>
      <c r="L33" s="159">
        <v>2</v>
      </c>
      <c r="M33" s="143">
        <f t="shared" si="0"/>
        <v>1132</v>
      </c>
      <c r="N33" s="22"/>
      <c r="O33" s="143"/>
      <c r="P33" s="143">
        <f t="shared" ref="P33:P42" si="14">Q33*4</f>
        <v>240</v>
      </c>
      <c r="Q33" s="143">
        <f>10+50</f>
        <v>60</v>
      </c>
      <c r="R33" s="143">
        <f t="shared" si="13"/>
        <v>236</v>
      </c>
      <c r="S33" s="143">
        <f>93+25</f>
        <v>118</v>
      </c>
      <c r="T33" s="143">
        <f t="shared" si="2"/>
        <v>418.5</v>
      </c>
      <c r="U33" s="143"/>
      <c r="V33" s="143">
        <f>113+305.5</f>
        <v>418.5</v>
      </c>
      <c r="W33" s="143">
        <f t="shared" si="3"/>
        <v>1011.5</v>
      </c>
      <c r="X33" s="143">
        <f t="shared" si="12"/>
        <v>0</v>
      </c>
      <c r="Y33" s="143">
        <f t="shared" si="10"/>
        <v>954</v>
      </c>
      <c r="Z33" s="143">
        <f t="shared" si="8"/>
        <v>954</v>
      </c>
      <c r="AA33" s="143">
        <f t="shared" si="4"/>
        <v>1430</v>
      </c>
      <c r="AB33" s="143"/>
      <c r="AC33" s="143"/>
      <c r="AD33" s="143"/>
      <c r="AE33" s="143"/>
      <c r="AF33" s="143"/>
      <c r="AG33" s="143"/>
      <c r="AH33" s="143"/>
      <c r="AI33" s="143"/>
      <c r="AJ33" s="143"/>
      <c r="AK33" s="143"/>
      <c r="AL33" s="143"/>
      <c r="AM33" s="143"/>
      <c r="AN33" s="143"/>
      <c r="AO33" s="143">
        <v>629</v>
      </c>
      <c r="AP33" s="143"/>
      <c r="AQ33" s="143"/>
      <c r="AR33" s="143"/>
      <c r="AS33" s="143"/>
      <c r="AT33" s="143"/>
      <c r="AU33" s="143"/>
      <c r="AV33" s="143"/>
      <c r="AW33" s="143"/>
      <c r="AX33" s="143"/>
      <c r="AY33" s="143"/>
      <c r="AZ33" s="143"/>
      <c r="BA33" s="143"/>
      <c r="BB33" s="143"/>
      <c r="BC33" s="143"/>
      <c r="BD33" s="143"/>
      <c r="BE33" s="143">
        <v>212</v>
      </c>
      <c r="BF33" s="143"/>
      <c r="BG33" s="143"/>
      <c r="BH33" s="143">
        <v>113</v>
      </c>
      <c r="BI33" s="143"/>
      <c r="BJ33" s="143"/>
      <c r="BK33" s="143"/>
      <c r="BL33" s="143"/>
      <c r="BM33" s="143"/>
      <c r="BN33" s="143"/>
      <c r="BO33" s="143"/>
      <c r="BP33" s="143"/>
      <c r="BQ33" s="143"/>
      <c r="BR33" s="143"/>
      <c r="BS33" s="143"/>
      <c r="BT33" s="143"/>
      <c r="BU33" s="143"/>
      <c r="BV33" s="143"/>
      <c r="BW33" s="143"/>
      <c r="BX33" s="143"/>
      <c r="BY33" s="143"/>
      <c r="BZ33" s="143"/>
      <c r="CA33" s="143"/>
      <c r="CB33" s="143"/>
      <c r="CC33" s="143"/>
      <c r="CD33" s="143"/>
      <c r="CE33" s="143"/>
      <c r="CF33" s="143"/>
      <c r="CG33" s="143"/>
      <c r="CH33" s="143"/>
      <c r="CI33" s="143"/>
      <c r="CJ33" s="143"/>
      <c r="CK33" s="143"/>
      <c r="CL33" s="143"/>
      <c r="CM33" s="143"/>
      <c r="CN33" s="143"/>
      <c r="CO33" s="143"/>
      <c r="CP33" s="143"/>
      <c r="CQ33" s="143"/>
      <c r="CR33" s="143"/>
      <c r="CS33" s="143"/>
      <c r="CT33" s="143"/>
      <c r="CU33" s="143"/>
      <c r="CV33" s="143"/>
      <c r="CW33" s="143">
        <f t="shared" si="5"/>
        <v>240</v>
      </c>
      <c r="CX33" s="143">
        <f t="shared" si="6"/>
        <v>236</v>
      </c>
      <c r="CY33" s="23" t="s">
        <v>393</v>
      </c>
      <c r="CZ33" s="162">
        <f>629-305.5</f>
        <v>323.5</v>
      </c>
      <c r="DA33" s="12"/>
      <c r="DB33" s="19"/>
      <c r="DC33" s="19"/>
      <c r="DD33" s="19"/>
      <c r="DE33" s="15"/>
      <c r="DF33" s="169" t="s">
        <v>404</v>
      </c>
      <c r="DG33" s="21" t="str">
        <f t="shared" si="7"/>
        <v>LUC</v>
      </c>
      <c r="DH33" s="19">
        <f t="shared" si="7"/>
        <v>619</v>
      </c>
      <c r="DI33" s="19">
        <f t="shared" si="7"/>
        <v>49</v>
      </c>
      <c r="DJ33" s="19" t="s">
        <v>476</v>
      </c>
      <c r="DK33" s="19" t="s">
        <v>498</v>
      </c>
      <c r="DL33" s="19" t="s">
        <v>499</v>
      </c>
      <c r="DM33" s="24" t="s">
        <v>480</v>
      </c>
      <c r="DN33" s="63">
        <v>318.8</v>
      </c>
    </row>
    <row r="34" spans="1:118" s="4" customFormat="1" ht="33.6" customHeight="1">
      <c r="A34" s="142"/>
      <c r="B34" s="20"/>
      <c r="C34" s="12" t="s">
        <v>149</v>
      </c>
      <c r="D34" s="181"/>
      <c r="E34" s="13" t="s">
        <v>95</v>
      </c>
      <c r="F34" s="21" t="s">
        <v>90</v>
      </c>
      <c r="G34" s="19">
        <v>620</v>
      </c>
      <c r="H34" s="19">
        <v>49</v>
      </c>
      <c r="I34" s="22">
        <v>4.7</v>
      </c>
      <c r="J34" s="149"/>
      <c r="K34" s="161"/>
      <c r="L34" s="161"/>
      <c r="M34" s="144"/>
      <c r="N34" s="22"/>
      <c r="O34" s="144"/>
      <c r="P34" s="144"/>
      <c r="Q34" s="144"/>
      <c r="R34" s="144"/>
      <c r="S34" s="144"/>
      <c r="T34" s="144"/>
      <c r="U34" s="144"/>
      <c r="V34" s="144"/>
      <c r="W34" s="144"/>
      <c r="X34" s="144">
        <f t="shared" si="12"/>
        <v>0</v>
      </c>
      <c r="Y34" s="144">
        <f t="shared" si="10"/>
        <v>0</v>
      </c>
      <c r="Z34" s="144">
        <f t="shared" si="8"/>
        <v>0</v>
      </c>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c r="BE34" s="144"/>
      <c r="BF34" s="144"/>
      <c r="BG34" s="144"/>
      <c r="BH34" s="144"/>
      <c r="BI34" s="144"/>
      <c r="BJ34" s="144"/>
      <c r="BK34" s="144"/>
      <c r="BL34" s="144"/>
      <c r="BM34" s="144"/>
      <c r="BN34" s="144"/>
      <c r="BO34" s="144"/>
      <c r="BP34" s="144"/>
      <c r="BQ34" s="144"/>
      <c r="BR34" s="144"/>
      <c r="BS34" s="144"/>
      <c r="BT34" s="144"/>
      <c r="BU34" s="144"/>
      <c r="BV34" s="144"/>
      <c r="BW34" s="144"/>
      <c r="BX34" s="144"/>
      <c r="BY34" s="144"/>
      <c r="BZ34" s="144"/>
      <c r="CA34" s="144"/>
      <c r="CB34" s="144"/>
      <c r="CC34" s="144"/>
      <c r="CD34" s="144"/>
      <c r="CE34" s="144"/>
      <c r="CF34" s="144"/>
      <c r="CG34" s="144"/>
      <c r="CH34" s="144"/>
      <c r="CI34" s="144"/>
      <c r="CJ34" s="144"/>
      <c r="CK34" s="144"/>
      <c r="CL34" s="144"/>
      <c r="CM34" s="144"/>
      <c r="CN34" s="144"/>
      <c r="CO34" s="144"/>
      <c r="CP34" s="144"/>
      <c r="CQ34" s="144"/>
      <c r="CR34" s="144"/>
      <c r="CS34" s="144"/>
      <c r="CT34" s="144"/>
      <c r="CU34" s="144"/>
      <c r="CV34" s="144"/>
      <c r="CW34" s="144"/>
      <c r="CX34" s="144"/>
      <c r="CY34" s="28"/>
      <c r="CZ34" s="163"/>
      <c r="DA34" s="12"/>
      <c r="DB34" s="19"/>
      <c r="DC34" s="19"/>
      <c r="DD34" s="19"/>
      <c r="DE34" s="15"/>
      <c r="DF34" s="170"/>
      <c r="DG34" s="21" t="str">
        <f t="shared" si="7"/>
        <v>LUC</v>
      </c>
      <c r="DH34" s="19">
        <f t="shared" si="7"/>
        <v>620</v>
      </c>
      <c r="DI34" s="19">
        <f t="shared" si="7"/>
        <v>49</v>
      </c>
      <c r="DJ34" s="19" t="s">
        <v>476</v>
      </c>
      <c r="DK34" s="19" t="s">
        <v>498</v>
      </c>
      <c r="DL34" s="19" t="s">
        <v>499</v>
      </c>
      <c r="DM34" s="24" t="s">
        <v>480</v>
      </c>
      <c r="DN34" s="63">
        <v>4.7</v>
      </c>
    </row>
    <row r="35" spans="1:118" s="4" customFormat="1" ht="42" customHeight="1">
      <c r="A35" s="141">
        <v>18</v>
      </c>
      <c r="B35" s="20" t="s">
        <v>151</v>
      </c>
      <c r="C35" s="12" t="s">
        <v>152</v>
      </c>
      <c r="D35" s="25" t="s">
        <v>156</v>
      </c>
      <c r="E35" s="13" t="s">
        <v>95</v>
      </c>
      <c r="F35" s="21" t="s">
        <v>90</v>
      </c>
      <c r="G35" s="19">
        <v>620</v>
      </c>
      <c r="H35" s="19">
        <v>49</v>
      </c>
      <c r="I35" s="22">
        <f>474.5-7.5</f>
        <v>467</v>
      </c>
      <c r="J35" s="148" t="s">
        <v>153</v>
      </c>
      <c r="K35" s="159">
        <v>4</v>
      </c>
      <c r="L35" s="159">
        <v>5</v>
      </c>
      <c r="M35" s="143">
        <f t="shared" si="0"/>
        <v>2344</v>
      </c>
      <c r="N35" s="22"/>
      <c r="O35" s="143"/>
      <c r="P35" s="143">
        <f t="shared" si="14"/>
        <v>0</v>
      </c>
      <c r="Q35" s="143"/>
      <c r="R35" s="143">
        <f t="shared" si="13"/>
        <v>150</v>
      </c>
      <c r="S35" s="143">
        <f>30+45</f>
        <v>75</v>
      </c>
      <c r="T35" s="143">
        <f t="shared" si="2"/>
        <v>416.2</v>
      </c>
      <c r="U35" s="143">
        <v>20</v>
      </c>
      <c r="V35" s="143">
        <v>396.2</v>
      </c>
      <c r="W35" s="143">
        <f t="shared" si="3"/>
        <v>2002.8</v>
      </c>
      <c r="X35" s="143">
        <f t="shared" si="12"/>
        <v>0</v>
      </c>
      <c r="Y35" s="143">
        <f t="shared" si="10"/>
        <v>2249</v>
      </c>
      <c r="Z35" s="143">
        <f t="shared" si="8"/>
        <v>2249</v>
      </c>
      <c r="AA35" s="143">
        <f t="shared" si="4"/>
        <v>2399</v>
      </c>
      <c r="AB35" s="143"/>
      <c r="AC35" s="143"/>
      <c r="AD35" s="143"/>
      <c r="AE35" s="143"/>
      <c r="AF35" s="143"/>
      <c r="AG35" s="143"/>
      <c r="AH35" s="143"/>
      <c r="AI35" s="143"/>
      <c r="AJ35" s="143"/>
      <c r="AK35" s="143"/>
      <c r="AL35" s="143"/>
      <c r="AM35" s="143"/>
      <c r="AN35" s="143"/>
      <c r="AO35" s="143">
        <v>1629</v>
      </c>
      <c r="AP35" s="143"/>
      <c r="AQ35" s="143"/>
      <c r="AR35" s="143"/>
      <c r="AS35" s="143"/>
      <c r="AT35" s="143"/>
      <c r="AU35" s="143"/>
      <c r="AV35" s="143"/>
      <c r="AW35" s="143"/>
      <c r="AX35" s="143"/>
      <c r="AY35" s="143"/>
      <c r="AZ35" s="143"/>
      <c r="BA35" s="143"/>
      <c r="BB35" s="143"/>
      <c r="BC35" s="143"/>
      <c r="BD35" s="143">
        <v>253</v>
      </c>
      <c r="BE35" s="143">
        <f>367</f>
        <v>367</v>
      </c>
      <c r="BF35" s="143"/>
      <c r="BG35" s="143"/>
      <c r="BH35" s="143"/>
      <c r="BI35" s="143"/>
      <c r="BJ35" s="143"/>
      <c r="BK35" s="143"/>
      <c r="BL35" s="143"/>
      <c r="BM35" s="143"/>
      <c r="BN35" s="143"/>
      <c r="BO35" s="143"/>
      <c r="BP35" s="143"/>
      <c r="BQ35" s="143"/>
      <c r="BR35" s="143"/>
      <c r="BS35" s="143"/>
      <c r="BT35" s="143"/>
      <c r="BU35" s="143"/>
      <c r="BV35" s="143"/>
      <c r="BW35" s="143"/>
      <c r="BX35" s="143"/>
      <c r="BY35" s="143"/>
      <c r="BZ35" s="143"/>
      <c r="CA35" s="143"/>
      <c r="CB35" s="143"/>
      <c r="CC35" s="143"/>
      <c r="CD35" s="143"/>
      <c r="CE35" s="143"/>
      <c r="CF35" s="143"/>
      <c r="CG35" s="143"/>
      <c r="CH35" s="143"/>
      <c r="CI35" s="143"/>
      <c r="CJ35" s="143"/>
      <c r="CK35" s="143"/>
      <c r="CL35" s="143"/>
      <c r="CM35" s="143"/>
      <c r="CN35" s="143"/>
      <c r="CO35" s="143"/>
      <c r="CP35" s="143"/>
      <c r="CQ35" s="143"/>
      <c r="CR35" s="143"/>
      <c r="CS35" s="143"/>
      <c r="CT35" s="143"/>
      <c r="CU35" s="143"/>
      <c r="CV35" s="143"/>
      <c r="CW35" s="143">
        <f t="shared" si="5"/>
        <v>0</v>
      </c>
      <c r="CX35" s="143">
        <f t="shared" si="6"/>
        <v>150</v>
      </c>
      <c r="CY35" s="23" t="s">
        <v>393</v>
      </c>
      <c r="CZ35" s="162">
        <f>1629-396.2</f>
        <v>1232.8</v>
      </c>
      <c r="DA35" s="12" t="s">
        <v>154</v>
      </c>
      <c r="DB35" s="19" t="s">
        <v>155</v>
      </c>
      <c r="DC35" s="24" t="s">
        <v>125</v>
      </c>
      <c r="DD35" s="19">
        <v>4</v>
      </c>
      <c r="DE35" s="15">
        <f>560.5-86</f>
        <v>474.5</v>
      </c>
      <c r="DF35" s="25" t="s">
        <v>493</v>
      </c>
      <c r="DG35" s="21" t="str">
        <f t="shared" si="7"/>
        <v>LUC</v>
      </c>
      <c r="DH35" s="19">
        <f t="shared" si="7"/>
        <v>620</v>
      </c>
      <c r="DI35" s="19">
        <f t="shared" si="7"/>
        <v>49</v>
      </c>
      <c r="DJ35" s="19" t="s">
        <v>476</v>
      </c>
      <c r="DK35" s="19" t="s">
        <v>498</v>
      </c>
      <c r="DL35" s="19" t="s">
        <v>499</v>
      </c>
      <c r="DM35" s="24" t="s">
        <v>480</v>
      </c>
      <c r="DN35" s="63">
        <v>467</v>
      </c>
    </row>
    <row r="36" spans="1:118" s="4" customFormat="1" ht="18.600000000000001" customHeight="1">
      <c r="A36" s="147"/>
      <c r="B36" s="20"/>
      <c r="C36" s="12" t="s">
        <v>98</v>
      </c>
      <c r="D36" s="12" t="s">
        <v>98</v>
      </c>
      <c r="E36" s="13"/>
      <c r="F36" s="21" t="s">
        <v>90</v>
      </c>
      <c r="G36" s="19">
        <v>620</v>
      </c>
      <c r="H36" s="19">
        <v>49</v>
      </c>
      <c r="I36" s="22">
        <v>2.8</v>
      </c>
      <c r="J36" s="158"/>
      <c r="K36" s="160"/>
      <c r="L36" s="160"/>
      <c r="M36" s="157"/>
      <c r="N36" s="22"/>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c r="AL36" s="157"/>
      <c r="AM36" s="157"/>
      <c r="AN36" s="157"/>
      <c r="AO36" s="157"/>
      <c r="AP36" s="157"/>
      <c r="AQ36" s="157"/>
      <c r="AR36" s="157"/>
      <c r="AS36" s="157"/>
      <c r="AT36" s="157"/>
      <c r="AU36" s="157"/>
      <c r="AV36" s="157"/>
      <c r="AW36" s="157"/>
      <c r="AX36" s="157"/>
      <c r="AY36" s="157"/>
      <c r="AZ36" s="157"/>
      <c r="BA36" s="157"/>
      <c r="BB36" s="157"/>
      <c r="BC36" s="157"/>
      <c r="BD36" s="157"/>
      <c r="BE36" s="157"/>
      <c r="BF36" s="157"/>
      <c r="BG36" s="157"/>
      <c r="BH36" s="157"/>
      <c r="BI36" s="157"/>
      <c r="BJ36" s="157"/>
      <c r="BK36" s="157"/>
      <c r="BL36" s="157"/>
      <c r="BM36" s="157"/>
      <c r="BN36" s="157"/>
      <c r="BO36" s="157"/>
      <c r="BP36" s="157"/>
      <c r="BQ36" s="157"/>
      <c r="BR36" s="157"/>
      <c r="BS36" s="157"/>
      <c r="BT36" s="157"/>
      <c r="BU36" s="157"/>
      <c r="BV36" s="157"/>
      <c r="BW36" s="157"/>
      <c r="BX36" s="157"/>
      <c r="BY36" s="157"/>
      <c r="BZ36" s="157"/>
      <c r="CA36" s="157"/>
      <c r="CB36" s="157"/>
      <c r="CC36" s="157"/>
      <c r="CD36" s="157"/>
      <c r="CE36" s="157"/>
      <c r="CF36" s="157"/>
      <c r="CG36" s="157"/>
      <c r="CH36" s="157"/>
      <c r="CI36" s="157"/>
      <c r="CJ36" s="157"/>
      <c r="CK36" s="157"/>
      <c r="CL36" s="157"/>
      <c r="CM36" s="157"/>
      <c r="CN36" s="157"/>
      <c r="CO36" s="157"/>
      <c r="CP36" s="157"/>
      <c r="CQ36" s="157"/>
      <c r="CR36" s="157"/>
      <c r="CS36" s="157"/>
      <c r="CT36" s="157"/>
      <c r="CU36" s="157"/>
      <c r="CV36" s="157"/>
      <c r="CW36" s="157"/>
      <c r="CX36" s="157"/>
      <c r="CY36" s="40"/>
      <c r="CZ36" s="168"/>
      <c r="DA36" s="12"/>
      <c r="DB36" s="19"/>
      <c r="DC36" s="24"/>
      <c r="DD36" s="19"/>
      <c r="DE36" s="15"/>
      <c r="DF36" s="39" t="s">
        <v>99</v>
      </c>
      <c r="DG36" s="21" t="str">
        <f t="shared" si="7"/>
        <v>LUC</v>
      </c>
      <c r="DH36" s="19">
        <f t="shared" si="7"/>
        <v>620</v>
      </c>
      <c r="DI36" s="19">
        <f t="shared" si="7"/>
        <v>49</v>
      </c>
      <c r="DJ36" s="19" t="s">
        <v>476</v>
      </c>
      <c r="DK36" s="19" t="s">
        <v>498</v>
      </c>
      <c r="DL36" s="19" t="s">
        <v>499</v>
      </c>
      <c r="DM36" s="24" t="s">
        <v>480</v>
      </c>
      <c r="DN36" s="63">
        <v>2.8</v>
      </c>
    </row>
    <row r="37" spans="1:118" s="4" customFormat="1" ht="18.600000000000001" customHeight="1">
      <c r="A37" s="147"/>
      <c r="B37" s="20"/>
      <c r="C37" s="12" t="s">
        <v>152</v>
      </c>
      <c r="D37" s="180" t="s">
        <v>156</v>
      </c>
      <c r="E37" s="13"/>
      <c r="F37" s="21" t="s">
        <v>90</v>
      </c>
      <c r="G37" s="19">
        <v>898</v>
      </c>
      <c r="H37" s="19">
        <v>49</v>
      </c>
      <c r="I37" s="22">
        <v>288</v>
      </c>
      <c r="J37" s="158"/>
      <c r="K37" s="160"/>
      <c r="L37" s="160"/>
      <c r="M37" s="157"/>
      <c r="N37" s="22"/>
      <c r="O37" s="157"/>
      <c r="P37" s="157">
        <f t="shared" si="14"/>
        <v>0</v>
      </c>
      <c r="Q37" s="157"/>
      <c r="R37" s="157">
        <f t="shared" si="13"/>
        <v>0</v>
      </c>
      <c r="S37" s="157"/>
      <c r="T37" s="157">
        <f t="shared" si="2"/>
        <v>0</v>
      </c>
      <c r="U37" s="157"/>
      <c r="V37" s="157"/>
      <c r="W37" s="157">
        <f t="shared" si="3"/>
        <v>0</v>
      </c>
      <c r="X37" s="157">
        <f t="shared" si="12"/>
        <v>0</v>
      </c>
      <c r="Y37" s="157">
        <f t="shared" si="10"/>
        <v>0</v>
      </c>
      <c r="Z37" s="157">
        <f t="shared" si="8"/>
        <v>0</v>
      </c>
      <c r="AA37" s="157">
        <f t="shared" si="4"/>
        <v>0</v>
      </c>
      <c r="AB37" s="157"/>
      <c r="AC37" s="157"/>
      <c r="AD37" s="157"/>
      <c r="AE37" s="157"/>
      <c r="AF37" s="157"/>
      <c r="AG37" s="157"/>
      <c r="AH37" s="157"/>
      <c r="AI37" s="157"/>
      <c r="AJ37" s="157"/>
      <c r="AK37" s="157"/>
      <c r="AL37" s="157"/>
      <c r="AM37" s="157"/>
      <c r="AN37" s="157"/>
      <c r="AO37" s="157"/>
      <c r="AP37" s="157"/>
      <c r="AQ37" s="157"/>
      <c r="AR37" s="157"/>
      <c r="AS37" s="157"/>
      <c r="AT37" s="157"/>
      <c r="AU37" s="157"/>
      <c r="AV37" s="157"/>
      <c r="AW37" s="157"/>
      <c r="AX37" s="157"/>
      <c r="AY37" s="157"/>
      <c r="AZ37" s="157"/>
      <c r="BA37" s="157"/>
      <c r="BB37" s="157"/>
      <c r="BC37" s="157"/>
      <c r="BD37" s="157"/>
      <c r="BE37" s="157"/>
      <c r="BF37" s="157"/>
      <c r="BG37" s="157"/>
      <c r="BH37" s="157"/>
      <c r="BI37" s="157"/>
      <c r="BJ37" s="157"/>
      <c r="BK37" s="157"/>
      <c r="BL37" s="157"/>
      <c r="BM37" s="157"/>
      <c r="BN37" s="157"/>
      <c r="BO37" s="157"/>
      <c r="BP37" s="157"/>
      <c r="BQ37" s="157"/>
      <c r="BR37" s="157"/>
      <c r="BS37" s="157"/>
      <c r="BT37" s="157"/>
      <c r="BU37" s="157"/>
      <c r="BV37" s="157"/>
      <c r="BW37" s="157"/>
      <c r="BX37" s="157"/>
      <c r="BY37" s="157"/>
      <c r="BZ37" s="157"/>
      <c r="CA37" s="157"/>
      <c r="CB37" s="157"/>
      <c r="CC37" s="157"/>
      <c r="CD37" s="157"/>
      <c r="CE37" s="157"/>
      <c r="CF37" s="157"/>
      <c r="CG37" s="157"/>
      <c r="CH37" s="157"/>
      <c r="CI37" s="157"/>
      <c r="CJ37" s="157"/>
      <c r="CK37" s="157"/>
      <c r="CL37" s="157"/>
      <c r="CM37" s="157"/>
      <c r="CN37" s="157"/>
      <c r="CO37" s="157"/>
      <c r="CP37" s="157"/>
      <c r="CQ37" s="157"/>
      <c r="CR37" s="157"/>
      <c r="CS37" s="157"/>
      <c r="CT37" s="157"/>
      <c r="CU37" s="157"/>
      <c r="CV37" s="157"/>
      <c r="CW37" s="157">
        <f t="shared" si="5"/>
        <v>0</v>
      </c>
      <c r="CX37" s="157">
        <f t="shared" si="6"/>
        <v>0</v>
      </c>
      <c r="CY37" s="40"/>
      <c r="CZ37" s="168"/>
      <c r="DA37" s="12" t="s">
        <v>157</v>
      </c>
      <c r="DB37" s="19" t="s">
        <v>158</v>
      </c>
      <c r="DC37" s="24" t="s">
        <v>125</v>
      </c>
      <c r="DD37" s="19">
        <v>4</v>
      </c>
      <c r="DE37" s="15">
        <f>435.4</f>
        <v>435.4</v>
      </c>
      <c r="DF37" s="180" t="s">
        <v>494</v>
      </c>
      <c r="DG37" s="21" t="str">
        <f t="shared" ref="DG37:DI68" si="15">F37</f>
        <v>LUC</v>
      </c>
      <c r="DH37" s="19">
        <f t="shared" si="15"/>
        <v>898</v>
      </c>
      <c r="DI37" s="19">
        <f t="shared" si="15"/>
        <v>49</v>
      </c>
      <c r="DJ37" s="19" t="s">
        <v>476</v>
      </c>
      <c r="DK37" s="19" t="s">
        <v>498</v>
      </c>
      <c r="DL37" s="19" t="s">
        <v>499</v>
      </c>
      <c r="DM37" s="24" t="s">
        <v>480</v>
      </c>
      <c r="DN37" s="63">
        <v>287.99999999999994</v>
      </c>
    </row>
    <row r="38" spans="1:118" s="4" customFormat="1" ht="18.600000000000001" customHeight="1">
      <c r="A38" s="142"/>
      <c r="B38" s="20"/>
      <c r="C38" s="12" t="s">
        <v>152</v>
      </c>
      <c r="D38" s="181"/>
      <c r="E38" s="13"/>
      <c r="F38" s="21" t="s">
        <v>90</v>
      </c>
      <c r="G38" s="19">
        <v>899</v>
      </c>
      <c r="H38" s="19">
        <v>49</v>
      </c>
      <c r="I38" s="22">
        <v>477.8</v>
      </c>
      <c r="J38" s="149"/>
      <c r="K38" s="161"/>
      <c r="L38" s="161"/>
      <c r="M38" s="144"/>
      <c r="N38" s="22"/>
      <c r="O38" s="144"/>
      <c r="P38" s="144">
        <f t="shared" si="14"/>
        <v>0</v>
      </c>
      <c r="Q38" s="144"/>
      <c r="R38" s="144">
        <f t="shared" si="13"/>
        <v>0</v>
      </c>
      <c r="S38" s="144"/>
      <c r="T38" s="144">
        <f t="shared" si="2"/>
        <v>0</v>
      </c>
      <c r="U38" s="144"/>
      <c r="V38" s="144"/>
      <c r="W38" s="144">
        <f t="shared" si="3"/>
        <v>0</v>
      </c>
      <c r="X38" s="144">
        <f t="shared" si="12"/>
        <v>0</v>
      </c>
      <c r="Y38" s="144">
        <f t="shared" si="10"/>
        <v>0</v>
      </c>
      <c r="Z38" s="144">
        <f t="shared" si="8"/>
        <v>0</v>
      </c>
      <c r="AA38" s="144">
        <f t="shared" si="4"/>
        <v>0</v>
      </c>
      <c r="AB38" s="144"/>
      <c r="AC38" s="144"/>
      <c r="AD38" s="144"/>
      <c r="AE38" s="144"/>
      <c r="AF38" s="144"/>
      <c r="AG38" s="144"/>
      <c r="AH38" s="144"/>
      <c r="AI38" s="144"/>
      <c r="AJ38" s="144"/>
      <c r="AK38" s="144"/>
      <c r="AL38" s="144"/>
      <c r="AM38" s="144"/>
      <c r="AN38" s="144"/>
      <c r="AO38" s="144"/>
      <c r="AP38" s="144"/>
      <c r="AQ38" s="144"/>
      <c r="AR38" s="144"/>
      <c r="AS38" s="144"/>
      <c r="AT38" s="144"/>
      <c r="AU38" s="144"/>
      <c r="AV38" s="144"/>
      <c r="AW38" s="144"/>
      <c r="AX38" s="144"/>
      <c r="AY38" s="144"/>
      <c r="AZ38" s="144"/>
      <c r="BA38" s="144"/>
      <c r="BB38" s="144"/>
      <c r="BC38" s="144"/>
      <c r="BD38" s="144"/>
      <c r="BE38" s="144"/>
      <c r="BF38" s="144"/>
      <c r="BG38" s="144"/>
      <c r="BH38" s="144"/>
      <c r="BI38" s="144"/>
      <c r="BJ38" s="144"/>
      <c r="BK38" s="144"/>
      <c r="BL38" s="144"/>
      <c r="BM38" s="144"/>
      <c r="BN38" s="144"/>
      <c r="BO38" s="144"/>
      <c r="BP38" s="144"/>
      <c r="BQ38" s="144"/>
      <c r="BR38" s="144"/>
      <c r="BS38" s="144"/>
      <c r="BT38" s="144"/>
      <c r="BU38" s="144"/>
      <c r="BV38" s="144"/>
      <c r="BW38" s="144"/>
      <c r="BX38" s="144"/>
      <c r="BY38" s="144"/>
      <c r="BZ38" s="144"/>
      <c r="CA38" s="144"/>
      <c r="CB38" s="144"/>
      <c r="CC38" s="144"/>
      <c r="CD38" s="144"/>
      <c r="CE38" s="144"/>
      <c r="CF38" s="144"/>
      <c r="CG38" s="144"/>
      <c r="CH38" s="144"/>
      <c r="CI38" s="144"/>
      <c r="CJ38" s="144"/>
      <c r="CK38" s="144"/>
      <c r="CL38" s="144"/>
      <c r="CM38" s="144"/>
      <c r="CN38" s="144"/>
      <c r="CO38" s="144"/>
      <c r="CP38" s="144"/>
      <c r="CQ38" s="144"/>
      <c r="CR38" s="144"/>
      <c r="CS38" s="144"/>
      <c r="CT38" s="144"/>
      <c r="CU38" s="144"/>
      <c r="CV38" s="144"/>
      <c r="CW38" s="144">
        <f t="shared" si="5"/>
        <v>0</v>
      </c>
      <c r="CX38" s="144">
        <f t="shared" si="6"/>
        <v>0</v>
      </c>
      <c r="CY38" s="28"/>
      <c r="CZ38" s="163"/>
      <c r="DA38" s="12"/>
      <c r="DB38" s="19"/>
      <c r="DC38" s="19"/>
      <c r="DD38" s="19"/>
      <c r="DE38" s="15"/>
      <c r="DF38" s="181"/>
      <c r="DG38" s="21" t="str">
        <f t="shared" si="15"/>
        <v>LUC</v>
      </c>
      <c r="DH38" s="19">
        <f t="shared" si="15"/>
        <v>899</v>
      </c>
      <c r="DI38" s="19">
        <f t="shared" si="15"/>
        <v>49</v>
      </c>
      <c r="DJ38" s="19" t="s">
        <v>476</v>
      </c>
      <c r="DK38" s="19" t="s">
        <v>498</v>
      </c>
      <c r="DL38" s="19" t="s">
        <v>499</v>
      </c>
      <c r="DM38" s="24" t="s">
        <v>480</v>
      </c>
      <c r="DN38" s="63">
        <v>477.8</v>
      </c>
    </row>
    <row r="39" spans="1:118" s="4" customFormat="1" ht="35.4" customHeight="1">
      <c r="A39" s="141">
        <v>19</v>
      </c>
      <c r="B39" s="20" t="s">
        <v>159</v>
      </c>
      <c r="C39" s="12" t="s">
        <v>160</v>
      </c>
      <c r="D39" s="12" t="s">
        <v>162</v>
      </c>
      <c r="E39" s="13" t="s">
        <v>95</v>
      </c>
      <c r="F39" s="21" t="s">
        <v>90</v>
      </c>
      <c r="G39" s="19">
        <v>621</v>
      </c>
      <c r="H39" s="19">
        <v>49</v>
      </c>
      <c r="I39" s="22">
        <v>205.9</v>
      </c>
      <c r="J39" s="148" t="s">
        <v>161</v>
      </c>
      <c r="K39" s="159">
        <v>1</v>
      </c>
      <c r="L39" s="159">
        <v>1</v>
      </c>
      <c r="M39" s="143">
        <f t="shared" si="0"/>
        <v>566</v>
      </c>
      <c r="N39" s="22"/>
      <c r="O39" s="143"/>
      <c r="P39" s="143">
        <f t="shared" si="14"/>
        <v>0</v>
      </c>
      <c r="Q39" s="143"/>
      <c r="R39" s="143">
        <f t="shared" si="13"/>
        <v>0</v>
      </c>
      <c r="S39" s="143"/>
      <c r="T39" s="143">
        <f t="shared" si="2"/>
        <v>24.1</v>
      </c>
      <c r="U39" s="143">
        <v>3</v>
      </c>
      <c r="V39" s="143">
        <v>21.1</v>
      </c>
      <c r="W39" s="143">
        <f t="shared" si="3"/>
        <v>541.9</v>
      </c>
      <c r="X39" s="143">
        <f t="shared" si="12"/>
        <v>0</v>
      </c>
      <c r="Y39" s="143">
        <f t="shared" si="10"/>
        <v>563</v>
      </c>
      <c r="Z39" s="143">
        <f t="shared" si="8"/>
        <v>563</v>
      </c>
      <c r="AA39" s="143">
        <f t="shared" si="4"/>
        <v>563</v>
      </c>
      <c r="AB39" s="143"/>
      <c r="AC39" s="143"/>
      <c r="AD39" s="143"/>
      <c r="AE39" s="143"/>
      <c r="AF39" s="143"/>
      <c r="AG39" s="143"/>
      <c r="AH39" s="143"/>
      <c r="AI39" s="143"/>
      <c r="AJ39" s="143"/>
      <c r="AK39" s="143"/>
      <c r="AL39" s="143"/>
      <c r="AM39" s="143"/>
      <c r="AN39" s="143"/>
      <c r="AO39" s="143">
        <v>227</v>
      </c>
      <c r="AP39" s="143"/>
      <c r="AQ39" s="143"/>
      <c r="AR39" s="143"/>
      <c r="AS39" s="143"/>
      <c r="AT39" s="143"/>
      <c r="AU39" s="143"/>
      <c r="AV39" s="143"/>
      <c r="AW39" s="143"/>
      <c r="AX39" s="143"/>
      <c r="AY39" s="143"/>
      <c r="AZ39" s="143"/>
      <c r="BA39" s="143"/>
      <c r="BB39" s="143"/>
      <c r="BC39" s="143">
        <v>243</v>
      </c>
      <c r="BD39" s="143">
        <v>93</v>
      </c>
      <c r="BE39" s="143"/>
      <c r="BF39" s="143"/>
      <c r="BG39" s="143"/>
      <c r="BH39" s="143"/>
      <c r="BI39" s="143"/>
      <c r="BJ39" s="143"/>
      <c r="BK39" s="143"/>
      <c r="BL39" s="143"/>
      <c r="BM39" s="143"/>
      <c r="BN39" s="143"/>
      <c r="BO39" s="143"/>
      <c r="BP39" s="143"/>
      <c r="BQ39" s="143"/>
      <c r="BR39" s="143"/>
      <c r="BS39" s="143"/>
      <c r="BT39" s="143"/>
      <c r="BU39" s="143"/>
      <c r="BV39" s="143"/>
      <c r="BW39" s="143"/>
      <c r="BX39" s="143"/>
      <c r="BY39" s="143"/>
      <c r="BZ39" s="143"/>
      <c r="CA39" s="143"/>
      <c r="CB39" s="143"/>
      <c r="CC39" s="143"/>
      <c r="CD39" s="143"/>
      <c r="CE39" s="143"/>
      <c r="CF39" s="143"/>
      <c r="CG39" s="143"/>
      <c r="CH39" s="143"/>
      <c r="CI39" s="143"/>
      <c r="CJ39" s="143"/>
      <c r="CK39" s="143"/>
      <c r="CL39" s="143"/>
      <c r="CM39" s="143"/>
      <c r="CN39" s="143"/>
      <c r="CO39" s="143"/>
      <c r="CP39" s="143"/>
      <c r="CQ39" s="143"/>
      <c r="CR39" s="143"/>
      <c r="CS39" s="143"/>
      <c r="CT39" s="143"/>
      <c r="CU39" s="143"/>
      <c r="CV39" s="143"/>
      <c r="CW39" s="143">
        <f t="shared" si="5"/>
        <v>0</v>
      </c>
      <c r="CX39" s="143">
        <f t="shared" si="6"/>
        <v>0</v>
      </c>
      <c r="CY39" s="23" t="s">
        <v>393</v>
      </c>
      <c r="CZ39" s="58">
        <f>227-21.1</f>
        <v>205.9</v>
      </c>
      <c r="DA39" s="12"/>
      <c r="DB39" s="19"/>
      <c r="DC39" s="19"/>
      <c r="DD39" s="19"/>
      <c r="DE39" s="15"/>
      <c r="DF39" s="12" t="s">
        <v>162</v>
      </c>
      <c r="DG39" s="21" t="str">
        <f t="shared" si="15"/>
        <v>LUC</v>
      </c>
      <c r="DH39" s="19">
        <f t="shared" si="15"/>
        <v>621</v>
      </c>
      <c r="DI39" s="19">
        <f t="shared" si="15"/>
        <v>49</v>
      </c>
      <c r="DJ39" s="19" t="s">
        <v>476</v>
      </c>
      <c r="DK39" s="19" t="s">
        <v>498</v>
      </c>
      <c r="DL39" s="19" t="s">
        <v>499</v>
      </c>
      <c r="DM39" s="24" t="s">
        <v>480</v>
      </c>
      <c r="DN39" s="63">
        <v>205.9</v>
      </c>
    </row>
    <row r="40" spans="1:118" s="4" customFormat="1" ht="21" customHeight="1">
      <c r="A40" s="142"/>
      <c r="B40" s="20"/>
      <c r="C40" s="12" t="s">
        <v>98</v>
      </c>
      <c r="D40" s="39" t="s">
        <v>99</v>
      </c>
      <c r="E40" s="13"/>
      <c r="F40" s="21" t="s">
        <v>90</v>
      </c>
      <c r="G40" s="19">
        <v>621</v>
      </c>
      <c r="H40" s="19">
        <v>49</v>
      </c>
      <c r="I40" s="22">
        <v>8.8000000000000007</v>
      </c>
      <c r="J40" s="149"/>
      <c r="K40" s="161"/>
      <c r="L40" s="161"/>
      <c r="M40" s="144"/>
      <c r="N40" s="22"/>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44"/>
      <c r="BC40" s="144"/>
      <c r="BD40" s="144"/>
      <c r="BE40" s="144"/>
      <c r="BF40" s="144"/>
      <c r="BG40" s="144"/>
      <c r="BH40" s="144"/>
      <c r="BI40" s="144"/>
      <c r="BJ40" s="144"/>
      <c r="BK40" s="144"/>
      <c r="BL40" s="144"/>
      <c r="BM40" s="144"/>
      <c r="BN40" s="144"/>
      <c r="BO40" s="144"/>
      <c r="BP40" s="144"/>
      <c r="BQ40" s="144"/>
      <c r="BR40" s="144"/>
      <c r="BS40" s="144"/>
      <c r="BT40" s="144"/>
      <c r="BU40" s="144"/>
      <c r="BV40" s="144"/>
      <c r="BW40" s="144"/>
      <c r="BX40" s="144"/>
      <c r="BY40" s="144"/>
      <c r="BZ40" s="144"/>
      <c r="CA40" s="144"/>
      <c r="CB40" s="144"/>
      <c r="CC40" s="144"/>
      <c r="CD40" s="144"/>
      <c r="CE40" s="144"/>
      <c r="CF40" s="144"/>
      <c r="CG40" s="144"/>
      <c r="CH40" s="144"/>
      <c r="CI40" s="144"/>
      <c r="CJ40" s="144"/>
      <c r="CK40" s="144"/>
      <c r="CL40" s="144"/>
      <c r="CM40" s="144"/>
      <c r="CN40" s="144"/>
      <c r="CO40" s="144"/>
      <c r="CP40" s="144"/>
      <c r="CQ40" s="144"/>
      <c r="CR40" s="144"/>
      <c r="CS40" s="144"/>
      <c r="CT40" s="144"/>
      <c r="CU40" s="144"/>
      <c r="CV40" s="144"/>
      <c r="CW40" s="144"/>
      <c r="CX40" s="144"/>
      <c r="CY40" s="28"/>
      <c r="CZ40" s="22"/>
      <c r="DA40" s="12"/>
      <c r="DB40" s="19"/>
      <c r="DC40" s="19"/>
      <c r="DD40" s="19"/>
      <c r="DE40" s="15"/>
      <c r="DF40" s="39" t="s">
        <v>99</v>
      </c>
      <c r="DG40" s="21" t="str">
        <f t="shared" si="15"/>
        <v>LUC</v>
      </c>
      <c r="DH40" s="19">
        <f t="shared" si="15"/>
        <v>621</v>
      </c>
      <c r="DI40" s="19">
        <f t="shared" si="15"/>
        <v>49</v>
      </c>
      <c r="DJ40" s="19" t="s">
        <v>476</v>
      </c>
      <c r="DK40" s="19" t="s">
        <v>498</v>
      </c>
      <c r="DL40" s="19" t="s">
        <v>499</v>
      </c>
      <c r="DM40" s="24" t="s">
        <v>480</v>
      </c>
      <c r="DN40" s="63">
        <v>8.8000000000000007</v>
      </c>
    </row>
    <row r="41" spans="1:118" s="4" customFormat="1" ht="40.799999999999997" customHeight="1">
      <c r="A41" s="19">
        <v>20</v>
      </c>
      <c r="B41" s="20" t="s">
        <v>163</v>
      </c>
      <c r="C41" s="12" t="s">
        <v>164</v>
      </c>
      <c r="D41" s="25" t="s">
        <v>453</v>
      </c>
      <c r="E41" s="13" t="s">
        <v>95</v>
      </c>
      <c r="F41" s="21" t="s">
        <v>90</v>
      </c>
      <c r="G41" s="19">
        <v>622</v>
      </c>
      <c r="H41" s="19">
        <v>49</v>
      </c>
      <c r="I41" s="22">
        <v>1003.3</v>
      </c>
      <c r="J41" s="23" t="s">
        <v>165</v>
      </c>
      <c r="K41" s="19">
        <v>3</v>
      </c>
      <c r="L41" s="19">
        <v>3</v>
      </c>
      <c r="M41" s="22">
        <f t="shared" si="0"/>
        <v>1698</v>
      </c>
      <c r="N41" s="22"/>
      <c r="O41" s="22"/>
      <c r="P41" s="22">
        <f t="shared" si="14"/>
        <v>0</v>
      </c>
      <c r="Q41" s="22"/>
      <c r="R41" s="22">
        <f t="shared" si="13"/>
        <v>0</v>
      </c>
      <c r="S41" s="22"/>
      <c r="T41" s="22">
        <f t="shared" si="2"/>
        <v>185.1</v>
      </c>
      <c r="U41" s="22">
        <v>13</v>
      </c>
      <c r="V41" s="22">
        <f>24.1+148</f>
        <v>172.1</v>
      </c>
      <c r="W41" s="22">
        <f t="shared" si="3"/>
        <v>1512.9</v>
      </c>
      <c r="X41" s="22">
        <f t="shared" si="12"/>
        <v>0</v>
      </c>
      <c r="Y41" s="26">
        <f t="shared" si="10"/>
        <v>1685</v>
      </c>
      <c r="Z41" s="22">
        <f t="shared" si="8"/>
        <v>1685</v>
      </c>
      <c r="AA41" s="22">
        <f t="shared" si="4"/>
        <v>1685</v>
      </c>
      <c r="AB41" s="22"/>
      <c r="AC41" s="22"/>
      <c r="AD41" s="22"/>
      <c r="AE41" s="22"/>
      <c r="AF41" s="22"/>
      <c r="AG41" s="22"/>
      <c r="AH41" s="22"/>
      <c r="AI41" s="22"/>
      <c r="AJ41" s="22"/>
      <c r="AK41" s="22"/>
      <c r="AL41" s="22"/>
      <c r="AM41" s="22"/>
      <c r="AN41" s="22"/>
      <c r="AO41" s="22">
        <v>1027</v>
      </c>
      <c r="AP41" s="22"/>
      <c r="AQ41" s="22"/>
      <c r="AR41" s="22"/>
      <c r="AS41" s="22"/>
      <c r="AT41" s="22"/>
      <c r="AU41" s="22"/>
      <c r="AV41" s="22"/>
      <c r="AW41" s="22"/>
      <c r="AX41" s="22"/>
      <c r="AY41" s="22"/>
      <c r="AZ41" s="22"/>
      <c r="BA41" s="22"/>
      <c r="BB41" s="22"/>
      <c r="BC41" s="22"/>
      <c r="BD41" s="22">
        <v>90</v>
      </c>
      <c r="BE41" s="22">
        <v>420</v>
      </c>
      <c r="BF41" s="22"/>
      <c r="BG41" s="22">
        <v>148</v>
      </c>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f t="shared" si="5"/>
        <v>0</v>
      </c>
      <c r="CX41" s="22">
        <f t="shared" si="6"/>
        <v>0</v>
      </c>
      <c r="CY41" s="23" t="s">
        <v>393</v>
      </c>
      <c r="CZ41" s="58">
        <f>1027-24.1</f>
        <v>1002.9</v>
      </c>
      <c r="DA41" s="12"/>
      <c r="DB41" s="19"/>
      <c r="DC41" s="19"/>
      <c r="DD41" s="19"/>
      <c r="DE41" s="15"/>
      <c r="DF41" s="25" t="s">
        <v>453</v>
      </c>
      <c r="DG41" s="21" t="str">
        <f t="shared" si="15"/>
        <v>LUC</v>
      </c>
      <c r="DH41" s="19">
        <f t="shared" si="15"/>
        <v>622</v>
      </c>
      <c r="DI41" s="19">
        <f t="shared" si="15"/>
        <v>49</v>
      </c>
      <c r="DJ41" s="19" t="s">
        <v>476</v>
      </c>
      <c r="DK41" s="19" t="s">
        <v>498</v>
      </c>
      <c r="DL41" s="19" t="s">
        <v>499</v>
      </c>
      <c r="DM41" s="24" t="s">
        <v>480</v>
      </c>
      <c r="DN41" s="63">
        <v>1003.3</v>
      </c>
    </row>
    <row r="42" spans="1:118" s="4" customFormat="1" ht="37.950000000000003" customHeight="1">
      <c r="A42" s="141">
        <v>21</v>
      </c>
      <c r="B42" s="20" t="s">
        <v>166</v>
      </c>
      <c r="C42" s="12" t="s">
        <v>167</v>
      </c>
      <c r="D42" s="12" t="s">
        <v>420</v>
      </c>
      <c r="E42" s="13" t="s">
        <v>95</v>
      </c>
      <c r="F42" s="21" t="s">
        <v>90</v>
      </c>
      <c r="G42" s="19">
        <v>623</v>
      </c>
      <c r="H42" s="19">
        <v>49</v>
      </c>
      <c r="I42" s="22">
        <v>1198</v>
      </c>
      <c r="J42" s="148" t="s">
        <v>168</v>
      </c>
      <c r="K42" s="159">
        <v>2</v>
      </c>
      <c r="L42" s="159">
        <v>3</v>
      </c>
      <c r="M42" s="143">
        <f t="shared" si="0"/>
        <v>1212</v>
      </c>
      <c r="N42" s="22"/>
      <c r="O42" s="143"/>
      <c r="P42" s="143">
        <f t="shared" si="14"/>
        <v>0</v>
      </c>
      <c r="Q42" s="143"/>
      <c r="R42" s="143">
        <f t="shared" si="13"/>
        <v>0</v>
      </c>
      <c r="S42" s="143"/>
      <c r="T42" s="143">
        <f t="shared" si="2"/>
        <v>14</v>
      </c>
      <c r="U42" s="143">
        <v>14</v>
      </c>
      <c r="V42" s="143"/>
      <c r="W42" s="143">
        <f t="shared" si="3"/>
        <v>1198</v>
      </c>
      <c r="X42" s="143">
        <f t="shared" si="12"/>
        <v>0</v>
      </c>
      <c r="Y42" s="143">
        <f t="shared" si="10"/>
        <v>1198</v>
      </c>
      <c r="Z42" s="143">
        <f t="shared" si="8"/>
        <v>1198</v>
      </c>
      <c r="AA42" s="143">
        <f t="shared" si="4"/>
        <v>1198</v>
      </c>
      <c r="AB42" s="143"/>
      <c r="AC42" s="143"/>
      <c r="AD42" s="143"/>
      <c r="AE42" s="143"/>
      <c r="AF42" s="143"/>
      <c r="AG42" s="143"/>
      <c r="AH42" s="143"/>
      <c r="AI42" s="143"/>
      <c r="AJ42" s="143"/>
      <c r="AK42" s="143"/>
      <c r="AL42" s="143"/>
      <c r="AM42" s="143"/>
      <c r="AN42" s="143"/>
      <c r="AO42" s="143">
        <v>1198</v>
      </c>
      <c r="AP42" s="143"/>
      <c r="AQ42" s="143"/>
      <c r="AR42" s="143"/>
      <c r="AS42" s="143"/>
      <c r="AT42" s="143"/>
      <c r="AU42" s="143"/>
      <c r="AV42" s="143"/>
      <c r="AW42" s="143"/>
      <c r="AX42" s="143"/>
      <c r="AY42" s="143"/>
      <c r="AZ42" s="143"/>
      <c r="BA42" s="143"/>
      <c r="BB42" s="143"/>
      <c r="BC42" s="143"/>
      <c r="BD42" s="143"/>
      <c r="BE42" s="143"/>
      <c r="BF42" s="143"/>
      <c r="BG42" s="143"/>
      <c r="BH42" s="143"/>
      <c r="BI42" s="143"/>
      <c r="BJ42" s="143"/>
      <c r="BK42" s="143"/>
      <c r="BL42" s="143"/>
      <c r="BM42" s="143"/>
      <c r="BN42" s="143"/>
      <c r="BO42" s="143"/>
      <c r="BP42" s="143"/>
      <c r="BQ42" s="143"/>
      <c r="BR42" s="143"/>
      <c r="BS42" s="143"/>
      <c r="BT42" s="143"/>
      <c r="BU42" s="143"/>
      <c r="BV42" s="143"/>
      <c r="BW42" s="143"/>
      <c r="BX42" s="143"/>
      <c r="BY42" s="143"/>
      <c r="BZ42" s="143"/>
      <c r="CA42" s="143"/>
      <c r="CB42" s="143"/>
      <c r="CC42" s="143"/>
      <c r="CD42" s="143"/>
      <c r="CE42" s="143"/>
      <c r="CF42" s="143"/>
      <c r="CG42" s="143"/>
      <c r="CH42" s="143"/>
      <c r="CI42" s="143"/>
      <c r="CJ42" s="143"/>
      <c r="CK42" s="143"/>
      <c r="CL42" s="143"/>
      <c r="CM42" s="143"/>
      <c r="CN42" s="143"/>
      <c r="CO42" s="143"/>
      <c r="CP42" s="143"/>
      <c r="CQ42" s="143"/>
      <c r="CR42" s="143"/>
      <c r="CS42" s="143"/>
      <c r="CT42" s="143"/>
      <c r="CU42" s="143"/>
      <c r="CV42" s="143"/>
      <c r="CW42" s="143">
        <f t="shared" si="5"/>
        <v>0</v>
      </c>
      <c r="CX42" s="143">
        <f t="shared" si="6"/>
        <v>0</v>
      </c>
      <c r="CY42" s="23" t="s">
        <v>393</v>
      </c>
      <c r="CZ42" s="162">
        <v>1198</v>
      </c>
      <c r="DA42" s="164"/>
      <c r="DB42" s="164"/>
      <c r="DC42" s="164"/>
      <c r="DD42" s="164"/>
      <c r="DE42" s="166"/>
      <c r="DF42" s="36" t="s">
        <v>474</v>
      </c>
      <c r="DG42" s="21" t="str">
        <f t="shared" si="15"/>
        <v>LUC</v>
      </c>
      <c r="DH42" s="19">
        <f t="shared" si="15"/>
        <v>623</v>
      </c>
      <c r="DI42" s="19">
        <f t="shared" si="15"/>
        <v>49</v>
      </c>
      <c r="DJ42" s="19" t="s">
        <v>476</v>
      </c>
      <c r="DK42" s="19" t="s">
        <v>498</v>
      </c>
      <c r="DL42" s="19" t="s">
        <v>499</v>
      </c>
      <c r="DM42" s="24" t="s">
        <v>480</v>
      </c>
      <c r="DN42" s="63">
        <v>1198</v>
      </c>
    </row>
    <row r="43" spans="1:118" s="4" customFormat="1" ht="20.399999999999999" customHeight="1">
      <c r="A43" s="142"/>
      <c r="B43" s="20"/>
      <c r="C43" s="12" t="s">
        <v>98</v>
      </c>
      <c r="D43" s="12" t="s">
        <v>98</v>
      </c>
      <c r="E43" s="13"/>
      <c r="F43" s="21" t="s">
        <v>90</v>
      </c>
      <c r="G43" s="19">
        <v>623</v>
      </c>
      <c r="H43" s="19">
        <v>49</v>
      </c>
      <c r="I43" s="22">
        <v>1.5</v>
      </c>
      <c r="J43" s="149"/>
      <c r="K43" s="161"/>
      <c r="L43" s="161"/>
      <c r="M43" s="144"/>
      <c r="N43" s="22"/>
      <c r="O43" s="144"/>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144"/>
      <c r="AZ43" s="144"/>
      <c r="BA43" s="144"/>
      <c r="BB43" s="144"/>
      <c r="BC43" s="144"/>
      <c r="BD43" s="144"/>
      <c r="BE43" s="144"/>
      <c r="BF43" s="144"/>
      <c r="BG43" s="144"/>
      <c r="BH43" s="144"/>
      <c r="BI43" s="144"/>
      <c r="BJ43" s="144"/>
      <c r="BK43" s="144"/>
      <c r="BL43" s="144"/>
      <c r="BM43" s="144"/>
      <c r="BN43" s="144"/>
      <c r="BO43" s="144"/>
      <c r="BP43" s="144"/>
      <c r="BQ43" s="144"/>
      <c r="BR43" s="144"/>
      <c r="BS43" s="144"/>
      <c r="BT43" s="144"/>
      <c r="BU43" s="144"/>
      <c r="BV43" s="144"/>
      <c r="BW43" s="144"/>
      <c r="BX43" s="144"/>
      <c r="BY43" s="144"/>
      <c r="BZ43" s="144"/>
      <c r="CA43" s="144"/>
      <c r="CB43" s="144"/>
      <c r="CC43" s="144"/>
      <c r="CD43" s="144"/>
      <c r="CE43" s="144"/>
      <c r="CF43" s="144"/>
      <c r="CG43" s="144"/>
      <c r="CH43" s="144"/>
      <c r="CI43" s="144"/>
      <c r="CJ43" s="144"/>
      <c r="CK43" s="144"/>
      <c r="CL43" s="144"/>
      <c r="CM43" s="144"/>
      <c r="CN43" s="144"/>
      <c r="CO43" s="144"/>
      <c r="CP43" s="144"/>
      <c r="CQ43" s="144"/>
      <c r="CR43" s="144"/>
      <c r="CS43" s="144"/>
      <c r="CT43" s="144"/>
      <c r="CU43" s="144"/>
      <c r="CV43" s="144"/>
      <c r="CW43" s="144"/>
      <c r="CX43" s="144"/>
      <c r="CY43" s="28"/>
      <c r="CZ43" s="163"/>
      <c r="DA43" s="165"/>
      <c r="DB43" s="165"/>
      <c r="DC43" s="165"/>
      <c r="DD43" s="165"/>
      <c r="DE43" s="167"/>
      <c r="DF43" s="39" t="s">
        <v>99</v>
      </c>
      <c r="DG43" s="21" t="str">
        <f t="shared" si="15"/>
        <v>LUC</v>
      </c>
      <c r="DH43" s="19">
        <f t="shared" si="15"/>
        <v>623</v>
      </c>
      <c r="DI43" s="19">
        <f t="shared" si="15"/>
        <v>49</v>
      </c>
      <c r="DJ43" s="19" t="s">
        <v>476</v>
      </c>
      <c r="DK43" s="19" t="s">
        <v>498</v>
      </c>
      <c r="DL43" s="19" t="s">
        <v>499</v>
      </c>
      <c r="DM43" s="24" t="s">
        <v>480</v>
      </c>
      <c r="DN43" s="63">
        <v>1.5</v>
      </c>
    </row>
    <row r="44" spans="1:118" s="4" customFormat="1" ht="31.2" customHeight="1">
      <c r="A44" s="141">
        <v>22</v>
      </c>
      <c r="B44" s="20" t="s">
        <v>169</v>
      </c>
      <c r="C44" s="12" t="s">
        <v>170</v>
      </c>
      <c r="D44" s="12" t="s">
        <v>421</v>
      </c>
      <c r="E44" s="13" t="s">
        <v>95</v>
      </c>
      <c r="F44" s="21" t="s">
        <v>90</v>
      </c>
      <c r="G44" s="19">
        <v>624</v>
      </c>
      <c r="H44" s="19">
        <v>49</v>
      </c>
      <c r="I44" s="22">
        <v>1225</v>
      </c>
      <c r="J44" s="148" t="s">
        <v>171</v>
      </c>
      <c r="K44" s="159">
        <v>3</v>
      </c>
      <c r="L44" s="159">
        <v>4</v>
      </c>
      <c r="M44" s="143">
        <f t="shared" si="0"/>
        <v>1778</v>
      </c>
      <c r="N44" s="22"/>
      <c r="O44" s="143"/>
      <c r="P44" s="143">
        <v>95</v>
      </c>
      <c r="Q44" s="143">
        <v>23</v>
      </c>
      <c r="R44" s="143">
        <f t="shared" si="13"/>
        <v>0</v>
      </c>
      <c r="S44" s="143"/>
      <c r="T44" s="143">
        <f t="shared" si="2"/>
        <v>286</v>
      </c>
      <c r="U44" s="143">
        <v>15</v>
      </c>
      <c r="V44" s="143">
        <v>271</v>
      </c>
      <c r="W44" s="143">
        <f t="shared" si="3"/>
        <v>1564</v>
      </c>
      <c r="X44" s="143">
        <f t="shared" si="12"/>
        <v>0</v>
      </c>
      <c r="Y44" s="143">
        <f t="shared" si="10"/>
        <v>1740</v>
      </c>
      <c r="Z44" s="143">
        <f t="shared" si="8"/>
        <v>1740</v>
      </c>
      <c r="AA44" s="143">
        <f t="shared" si="4"/>
        <v>1835</v>
      </c>
      <c r="AB44" s="143"/>
      <c r="AC44" s="143"/>
      <c r="AD44" s="143"/>
      <c r="AE44" s="143"/>
      <c r="AF44" s="143"/>
      <c r="AG44" s="143"/>
      <c r="AH44" s="143"/>
      <c r="AI44" s="143"/>
      <c r="AJ44" s="143"/>
      <c r="AK44" s="143"/>
      <c r="AL44" s="143"/>
      <c r="AM44" s="143"/>
      <c r="AN44" s="143"/>
      <c r="AO44" s="143">
        <v>1225</v>
      </c>
      <c r="AP44" s="143"/>
      <c r="AQ44" s="143"/>
      <c r="AR44" s="143"/>
      <c r="AS44" s="143"/>
      <c r="AT44" s="143"/>
      <c r="AU44" s="143"/>
      <c r="AV44" s="143"/>
      <c r="AW44" s="143"/>
      <c r="AX44" s="143"/>
      <c r="AY44" s="143"/>
      <c r="AZ44" s="143"/>
      <c r="BA44" s="143"/>
      <c r="BB44" s="143"/>
      <c r="BC44" s="143"/>
      <c r="BD44" s="143">
        <v>126</v>
      </c>
      <c r="BE44" s="143">
        <v>118</v>
      </c>
      <c r="BF44" s="143"/>
      <c r="BG44" s="143"/>
      <c r="BH44" s="143">
        <v>271</v>
      </c>
      <c r="BI44" s="143"/>
      <c r="BJ44" s="143"/>
      <c r="BK44" s="143"/>
      <c r="BL44" s="143"/>
      <c r="BM44" s="143"/>
      <c r="BN44" s="143"/>
      <c r="BO44" s="143"/>
      <c r="BP44" s="143"/>
      <c r="BQ44" s="143"/>
      <c r="BR44" s="143"/>
      <c r="BS44" s="143"/>
      <c r="BT44" s="143"/>
      <c r="BU44" s="143"/>
      <c r="BV44" s="143"/>
      <c r="BW44" s="143"/>
      <c r="BX44" s="143"/>
      <c r="BY44" s="143"/>
      <c r="BZ44" s="143"/>
      <c r="CA44" s="143"/>
      <c r="CB44" s="143"/>
      <c r="CC44" s="143"/>
      <c r="CD44" s="143"/>
      <c r="CE44" s="143"/>
      <c r="CF44" s="143"/>
      <c r="CG44" s="143"/>
      <c r="CH44" s="143"/>
      <c r="CI44" s="143"/>
      <c r="CJ44" s="143"/>
      <c r="CK44" s="143"/>
      <c r="CL44" s="143"/>
      <c r="CM44" s="143"/>
      <c r="CN44" s="143"/>
      <c r="CO44" s="143"/>
      <c r="CP44" s="143"/>
      <c r="CQ44" s="143"/>
      <c r="CR44" s="143"/>
      <c r="CS44" s="143"/>
      <c r="CT44" s="143"/>
      <c r="CU44" s="143"/>
      <c r="CV44" s="143"/>
      <c r="CW44" s="143">
        <f t="shared" si="5"/>
        <v>95</v>
      </c>
      <c r="CX44" s="143">
        <f t="shared" si="6"/>
        <v>0</v>
      </c>
      <c r="CY44" s="23" t="s">
        <v>393</v>
      </c>
      <c r="CZ44" s="162">
        <v>1225</v>
      </c>
      <c r="DA44" s="164"/>
      <c r="DB44" s="164"/>
      <c r="DC44" s="164"/>
      <c r="DD44" s="164"/>
      <c r="DE44" s="166"/>
      <c r="DF44" s="12" t="s">
        <v>421</v>
      </c>
      <c r="DG44" s="21" t="str">
        <f t="shared" si="15"/>
        <v>LUC</v>
      </c>
      <c r="DH44" s="19">
        <f t="shared" si="15"/>
        <v>624</v>
      </c>
      <c r="DI44" s="19">
        <f t="shared" si="15"/>
        <v>49</v>
      </c>
      <c r="DJ44" s="19" t="s">
        <v>476</v>
      </c>
      <c r="DK44" s="19" t="s">
        <v>498</v>
      </c>
      <c r="DL44" s="19" t="s">
        <v>499</v>
      </c>
      <c r="DM44" s="24" t="s">
        <v>480</v>
      </c>
      <c r="DN44" s="63">
        <v>1225.0000000000002</v>
      </c>
    </row>
    <row r="45" spans="1:118" s="4" customFormat="1" ht="19.2" customHeight="1">
      <c r="A45" s="142"/>
      <c r="B45" s="20"/>
      <c r="C45" s="12" t="s">
        <v>98</v>
      </c>
      <c r="D45" s="12" t="s">
        <v>98</v>
      </c>
      <c r="E45" s="13"/>
      <c r="F45" s="21" t="s">
        <v>90</v>
      </c>
      <c r="G45" s="19">
        <v>624</v>
      </c>
      <c r="H45" s="19">
        <v>49</v>
      </c>
      <c r="I45" s="22">
        <v>1.9</v>
      </c>
      <c r="J45" s="149"/>
      <c r="K45" s="161"/>
      <c r="L45" s="161"/>
      <c r="M45" s="144"/>
      <c r="N45" s="22"/>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c r="AZ45" s="144"/>
      <c r="BA45" s="144"/>
      <c r="BB45" s="144"/>
      <c r="BC45" s="144"/>
      <c r="BD45" s="144"/>
      <c r="BE45" s="144"/>
      <c r="BF45" s="144"/>
      <c r="BG45" s="144"/>
      <c r="BH45" s="144"/>
      <c r="BI45" s="144"/>
      <c r="BJ45" s="144"/>
      <c r="BK45" s="144"/>
      <c r="BL45" s="144"/>
      <c r="BM45" s="144"/>
      <c r="BN45" s="144"/>
      <c r="BO45" s="144"/>
      <c r="BP45" s="144"/>
      <c r="BQ45" s="144"/>
      <c r="BR45" s="144"/>
      <c r="BS45" s="144"/>
      <c r="BT45" s="144"/>
      <c r="BU45" s="144"/>
      <c r="BV45" s="144"/>
      <c r="BW45" s="144"/>
      <c r="BX45" s="144"/>
      <c r="BY45" s="144"/>
      <c r="BZ45" s="144"/>
      <c r="CA45" s="144"/>
      <c r="CB45" s="144"/>
      <c r="CC45" s="144"/>
      <c r="CD45" s="144"/>
      <c r="CE45" s="144"/>
      <c r="CF45" s="144"/>
      <c r="CG45" s="144"/>
      <c r="CH45" s="144"/>
      <c r="CI45" s="144"/>
      <c r="CJ45" s="144"/>
      <c r="CK45" s="144"/>
      <c r="CL45" s="144"/>
      <c r="CM45" s="144"/>
      <c r="CN45" s="144"/>
      <c r="CO45" s="144"/>
      <c r="CP45" s="144"/>
      <c r="CQ45" s="144"/>
      <c r="CR45" s="144"/>
      <c r="CS45" s="144"/>
      <c r="CT45" s="144"/>
      <c r="CU45" s="144"/>
      <c r="CV45" s="144"/>
      <c r="CW45" s="144"/>
      <c r="CX45" s="144"/>
      <c r="CY45" s="28"/>
      <c r="CZ45" s="163"/>
      <c r="DA45" s="165"/>
      <c r="DB45" s="165"/>
      <c r="DC45" s="165"/>
      <c r="DD45" s="165"/>
      <c r="DE45" s="167"/>
      <c r="DF45" s="39" t="s">
        <v>99</v>
      </c>
      <c r="DG45" s="21" t="str">
        <f t="shared" si="15"/>
        <v>LUC</v>
      </c>
      <c r="DH45" s="19">
        <f t="shared" si="15"/>
        <v>624</v>
      </c>
      <c r="DI45" s="19">
        <f t="shared" si="15"/>
        <v>49</v>
      </c>
      <c r="DJ45" s="19" t="s">
        <v>476</v>
      </c>
      <c r="DK45" s="19" t="s">
        <v>498</v>
      </c>
      <c r="DL45" s="19" t="s">
        <v>499</v>
      </c>
      <c r="DM45" s="24" t="s">
        <v>480</v>
      </c>
      <c r="DN45" s="63">
        <v>1.9</v>
      </c>
    </row>
    <row r="46" spans="1:118" s="4" customFormat="1" ht="80.400000000000006" customHeight="1">
      <c r="A46" s="141">
        <v>23</v>
      </c>
      <c r="B46" s="20" t="s">
        <v>172</v>
      </c>
      <c r="C46" s="12" t="s">
        <v>173</v>
      </c>
      <c r="D46" s="25" t="s">
        <v>175</v>
      </c>
      <c r="E46" s="13" t="s">
        <v>95</v>
      </c>
      <c r="F46" s="21" t="s">
        <v>90</v>
      </c>
      <c r="G46" s="19">
        <v>625</v>
      </c>
      <c r="H46" s="19">
        <v>49</v>
      </c>
      <c r="I46" s="22">
        <v>1334</v>
      </c>
      <c r="J46" s="148" t="s">
        <v>174</v>
      </c>
      <c r="K46" s="159">
        <v>3</v>
      </c>
      <c r="L46" s="159">
        <v>3</v>
      </c>
      <c r="M46" s="143">
        <f t="shared" si="0"/>
        <v>1698</v>
      </c>
      <c r="N46" s="22"/>
      <c r="O46" s="143"/>
      <c r="P46" s="143">
        <f t="shared" ref="P46:P79" si="16">Q46*4</f>
        <v>0</v>
      </c>
      <c r="Q46" s="143"/>
      <c r="R46" s="143">
        <f t="shared" si="13"/>
        <v>0</v>
      </c>
      <c r="S46" s="143"/>
      <c r="T46" s="143">
        <f t="shared" si="2"/>
        <v>224</v>
      </c>
      <c r="U46" s="143">
        <v>17</v>
      </c>
      <c r="V46" s="143">
        <v>207</v>
      </c>
      <c r="W46" s="143">
        <f t="shared" si="3"/>
        <v>1474</v>
      </c>
      <c r="X46" s="143">
        <f t="shared" si="12"/>
        <v>0</v>
      </c>
      <c r="Y46" s="143">
        <f t="shared" si="10"/>
        <v>1681</v>
      </c>
      <c r="Z46" s="143">
        <f t="shared" si="8"/>
        <v>1681</v>
      </c>
      <c r="AA46" s="143">
        <f t="shared" si="4"/>
        <v>1681</v>
      </c>
      <c r="AB46" s="143"/>
      <c r="AC46" s="143"/>
      <c r="AD46" s="143"/>
      <c r="AE46" s="143"/>
      <c r="AF46" s="143"/>
      <c r="AG46" s="143"/>
      <c r="AH46" s="143"/>
      <c r="AI46" s="143"/>
      <c r="AJ46" s="143"/>
      <c r="AK46" s="143"/>
      <c r="AL46" s="143"/>
      <c r="AM46" s="143"/>
      <c r="AN46" s="143"/>
      <c r="AO46" s="143">
        <v>1334</v>
      </c>
      <c r="AP46" s="143"/>
      <c r="AQ46" s="143"/>
      <c r="AR46" s="143"/>
      <c r="AS46" s="143"/>
      <c r="AT46" s="143"/>
      <c r="AU46" s="143"/>
      <c r="AV46" s="143"/>
      <c r="AW46" s="143"/>
      <c r="AX46" s="143"/>
      <c r="AY46" s="143"/>
      <c r="AZ46" s="143"/>
      <c r="BA46" s="143"/>
      <c r="BB46" s="143"/>
      <c r="BC46" s="143"/>
      <c r="BD46" s="143">
        <v>140</v>
      </c>
      <c r="BE46" s="143"/>
      <c r="BF46" s="143"/>
      <c r="BG46" s="143"/>
      <c r="BH46" s="143">
        <v>207</v>
      </c>
      <c r="BI46" s="143"/>
      <c r="BJ46" s="143"/>
      <c r="BK46" s="143"/>
      <c r="BL46" s="143"/>
      <c r="BM46" s="143"/>
      <c r="BN46" s="143"/>
      <c r="BO46" s="143"/>
      <c r="BP46" s="143"/>
      <c r="BQ46" s="143"/>
      <c r="BR46" s="143"/>
      <c r="BS46" s="143"/>
      <c r="BT46" s="143"/>
      <c r="BU46" s="143"/>
      <c r="BV46" s="143"/>
      <c r="BW46" s="143"/>
      <c r="BX46" s="143"/>
      <c r="BY46" s="143"/>
      <c r="BZ46" s="143"/>
      <c r="CA46" s="143"/>
      <c r="CB46" s="143"/>
      <c r="CC46" s="143"/>
      <c r="CD46" s="143"/>
      <c r="CE46" s="143"/>
      <c r="CF46" s="143"/>
      <c r="CG46" s="143"/>
      <c r="CH46" s="143"/>
      <c r="CI46" s="143"/>
      <c r="CJ46" s="143"/>
      <c r="CK46" s="143"/>
      <c r="CL46" s="143"/>
      <c r="CM46" s="143"/>
      <c r="CN46" s="143"/>
      <c r="CO46" s="143"/>
      <c r="CP46" s="143"/>
      <c r="CQ46" s="143"/>
      <c r="CR46" s="143"/>
      <c r="CS46" s="143"/>
      <c r="CT46" s="143"/>
      <c r="CU46" s="143"/>
      <c r="CV46" s="143"/>
      <c r="CW46" s="143">
        <f t="shared" si="5"/>
        <v>0</v>
      </c>
      <c r="CX46" s="143">
        <f t="shared" si="6"/>
        <v>0</v>
      </c>
      <c r="CY46" s="23" t="s">
        <v>393</v>
      </c>
      <c r="CZ46" s="162">
        <v>1334</v>
      </c>
      <c r="DA46" s="164"/>
      <c r="DB46" s="164"/>
      <c r="DC46" s="164"/>
      <c r="DD46" s="164"/>
      <c r="DE46" s="166"/>
      <c r="DF46" s="25" t="s">
        <v>175</v>
      </c>
      <c r="DG46" s="21" t="str">
        <f t="shared" si="15"/>
        <v>LUC</v>
      </c>
      <c r="DH46" s="19">
        <f t="shared" si="15"/>
        <v>625</v>
      </c>
      <c r="DI46" s="19">
        <f t="shared" si="15"/>
        <v>49</v>
      </c>
      <c r="DJ46" s="19" t="s">
        <v>476</v>
      </c>
      <c r="DK46" s="19" t="s">
        <v>498</v>
      </c>
      <c r="DL46" s="19" t="s">
        <v>499</v>
      </c>
      <c r="DM46" s="24" t="s">
        <v>480</v>
      </c>
      <c r="DN46" s="63">
        <v>1334</v>
      </c>
    </row>
    <row r="47" spans="1:118" s="4" customFormat="1" ht="19.2" customHeight="1">
      <c r="A47" s="142"/>
      <c r="B47" s="20"/>
      <c r="C47" s="12" t="s">
        <v>98</v>
      </c>
      <c r="D47" s="12" t="s">
        <v>98</v>
      </c>
      <c r="E47" s="13"/>
      <c r="F47" s="21" t="s">
        <v>90</v>
      </c>
      <c r="G47" s="19">
        <v>625</v>
      </c>
      <c r="H47" s="19">
        <v>49</v>
      </c>
      <c r="I47" s="22">
        <v>0.8</v>
      </c>
      <c r="J47" s="149"/>
      <c r="K47" s="161"/>
      <c r="L47" s="161"/>
      <c r="M47" s="144"/>
      <c r="N47" s="22"/>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c r="AT47" s="144"/>
      <c r="AU47" s="144"/>
      <c r="AV47" s="144"/>
      <c r="AW47" s="144"/>
      <c r="AX47" s="144"/>
      <c r="AY47" s="144"/>
      <c r="AZ47" s="144"/>
      <c r="BA47" s="144"/>
      <c r="BB47" s="144"/>
      <c r="BC47" s="144"/>
      <c r="BD47" s="144"/>
      <c r="BE47" s="144"/>
      <c r="BF47" s="144"/>
      <c r="BG47" s="144"/>
      <c r="BH47" s="144"/>
      <c r="BI47" s="144"/>
      <c r="BJ47" s="144"/>
      <c r="BK47" s="144"/>
      <c r="BL47" s="144"/>
      <c r="BM47" s="144"/>
      <c r="BN47" s="144"/>
      <c r="BO47" s="144"/>
      <c r="BP47" s="144"/>
      <c r="BQ47" s="144"/>
      <c r="BR47" s="144"/>
      <c r="BS47" s="144"/>
      <c r="BT47" s="144"/>
      <c r="BU47" s="144"/>
      <c r="BV47" s="144"/>
      <c r="BW47" s="144"/>
      <c r="BX47" s="144"/>
      <c r="BY47" s="144"/>
      <c r="BZ47" s="144"/>
      <c r="CA47" s="144"/>
      <c r="CB47" s="144"/>
      <c r="CC47" s="144"/>
      <c r="CD47" s="144"/>
      <c r="CE47" s="144"/>
      <c r="CF47" s="144"/>
      <c r="CG47" s="144"/>
      <c r="CH47" s="144"/>
      <c r="CI47" s="144"/>
      <c r="CJ47" s="144"/>
      <c r="CK47" s="144"/>
      <c r="CL47" s="144"/>
      <c r="CM47" s="144"/>
      <c r="CN47" s="144"/>
      <c r="CO47" s="144"/>
      <c r="CP47" s="144"/>
      <c r="CQ47" s="144"/>
      <c r="CR47" s="144"/>
      <c r="CS47" s="144"/>
      <c r="CT47" s="144"/>
      <c r="CU47" s="144"/>
      <c r="CV47" s="144"/>
      <c r="CW47" s="144"/>
      <c r="CX47" s="144"/>
      <c r="CY47" s="28"/>
      <c r="CZ47" s="163"/>
      <c r="DA47" s="165"/>
      <c r="DB47" s="165"/>
      <c r="DC47" s="165"/>
      <c r="DD47" s="165"/>
      <c r="DE47" s="167"/>
      <c r="DF47" s="41" t="s">
        <v>99</v>
      </c>
      <c r="DG47" s="21" t="str">
        <f t="shared" si="15"/>
        <v>LUC</v>
      </c>
      <c r="DH47" s="19">
        <f t="shared" si="15"/>
        <v>625</v>
      </c>
      <c r="DI47" s="19">
        <f t="shared" si="15"/>
        <v>49</v>
      </c>
      <c r="DJ47" s="19" t="s">
        <v>476</v>
      </c>
      <c r="DK47" s="19" t="s">
        <v>498</v>
      </c>
      <c r="DL47" s="19" t="s">
        <v>499</v>
      </c>
      <c r="DM47" s="24" t="s">
        <v>480</v>
      </c>
      <c r="DN47" s="63">
        <v>0.8</v>
      </c>
    </row>
    <row r="48" spans="1:118" s="4" customFormat="1" ht="47.4" customHeight="1">
      <c r="A48" s="141">
        <v>24</v>
      </c>
      <c r="B48" s="20" t="s">
        <v>176</v>
      </c>
      <c r="C48" s="12" t="s">
        <v>177</v>
      </c>
      <c r="D48" s="25" t="s">
        <v>457</v>
      </c>
      <c r="E48" s="13" t="s">
        <v>95</v>
      </c>
      <c r="F48" s="21" t="s">
        <v>90</v>
      </c>
      <c r="G48" s="19">
        <v>626</v>
      </c>
      <c r="H48" s="19">
        <v>49</v>
      </c>
      <c r="I48" s="22">
        <v>1417</v>
      </c>
      <c r="J48" s="148" t="s">
        <v>178</v>
      </c>
      <c r="K48" s="159">
        <v>4</v>
      </c>
      <c r="L48" s="159">
        <v>4</v>
      </c>
      <c r="M48" s="143">
        <f t="shared" si="0"/>
        <v>2264</v>
      </c>
      <c r="N48" s="22"/>
      <c r="O48" s="143"/>
      <c r="P48" s="143">
        <f t="shared" si="16"/>
        <v>0</v>
      </c>
      <c r="Q48" s="143"/>
      <c r="R48" s="143">
        <f t="shared" si="13"/>
        <v>0</v>
      </c>
      <c r="S48" s="143"/>
      <c r="T48" s="143">
        <f t="shared" si="2"/>
        <v>10</v>
      </c>
      <c r="U48" s="143">
        <v>10</v>
      </c>
      <c r="V48" s="143"/>
      <c r="W48" s="143">
        <f t="shared" si="3"/>
        <v>2254</v>
      </c>
      <c r="X48" s="143">
        <f t="shared" si="12"/>
        <v>0</v>
      </c>
      <c r="Y48" s="143">
        <f t="shared" si="10"/>
        <v>2254</v>
      </c>
      <c r="Z48" s="143">
        <f t="shared" si="8"/>
        <v>2254</v>
      </c>
      <c r="AA48" s="143">
        <f t="shared" si="4"/>
        <v>2254</v>
      </c>
      <c r="AB48" s="143"/>
      <c r="AC48" s="143"/>
      <c r="AD48" s="143"/>
      <c r="AE48" s="143"/>
      <c r="AF48" s="143"/>
      <c r="AG48" s="143"/>
      <c r="AH48" s="143"/>
      <c r="AI48" s="143"/>
      <c r="AJ48" s="143"/>
      <c r="AK48" s="143"/>
      <c r="AL48" s="143"/>
      <c r="AM48" s="143"/>
      <c r="AN48" s="143"/>
      <c r="AO48" s="143">
        <v>1417</v>
      </c>
      <c r="AP48" s="143"/>
      <c r="AQ48" s="143"/>
      <c r="AR48" s="143"/>
      <c r="AS48" s="143"/>
      <c r="AT48" s="143"/>
      <c r="AU48" s="143"/>
      <c r="AV48" s="143"/>
      <c r="AW48" s="143"/>
      <c r="AX48" s="143"/>
      <c r="AY48" s="143"/>
      <c r="AZ48" s="143"/>
      <c r="BA48" s="143"/>
      <c r="BB48" s="143"/>
      <c r="BC48" s="143"/>
      <c r="BD48" s="143">
        <v>229</v>
      </c>
      <c r="BE48" s="143">
        <v>608</v>
      </c>
      <c r="BF48" s="143"/>
      <c r="BG48" s="143"/>
      <c r="BH48" s="143"/>
      <c r="BI48" s="143"/>
      <c r="BJ48" s="143"/>
      <c r="BK48" s="143"/>
      <c r="BL48" s="143"/>
      <c r="BM48" s="143"/>
      <c r="BN48" s="143"/>
      <c r="BO48" s="143"/>
      <c r="BP48" s="143"/>
      <c r="BQ48" s="143"/>
      <c r="BR48" s="143"/>
      <c r="BS48" s="143"/>
      <c r="BT48" s="143"/>
      <c r="BU48" s="143"/>
      <c r="BV48" s="143"/>
      <c r="BW48" s="143"/>
      <c r="BX48" s="143"/>
      <c r="BY48" s="143"/>
      <c r="BZ48" s="143"/>
      <c r="CA48" s="143"/>
      <c r="CB48" s="143"/>
      <c r="CC48" s="143"/>
      <c r="CD48" s="143"/>
      <c r="CE48" s="143"/>
      <c r="CF48" s="143"/>
      <c r="CG48" s="143"/>
      <c r="CH48" s="143"/>
      <c r="CI48" s="143"/>
      <c r="CJ48" s="143"/>
      <c r="CK48" s="143"/>
      <c r="CL48" s="143"/>
      <c r="CM48" s="143"/>
      <c r="CN48" s="143"/>
      <c r="CO48" s="143"/>
      <c r="CP48" s="143"/>
      <c r="CQ48" s="143"/>
      <c r="CR48" s="143"/>
      <c r="CS48" s="143"/>
      <c r="CT48" s="143"/>
      <c r="CU48" s="143"/>
      <c r="CV48" s="143"/>
      <c r="CW48" s="143">
        <f t="shared" si="5"/>
        <v>0</v>
      </c>
      <c r="CX48" s="143">
        <f t="shared" si="6"/>
        <v>0</v>
      </c>
      <c r="CY48" s="23" t="s">
        <v>393</v>
      </c>
      <c r="CZ48" s="162">
        <v>1417</v>
      </c>
      <c r="DA48" s="164"/>
      <c r="DB48" s="164"/>
      <c r="DC48" s="164"/>
      <c r="DD48" s="164"/>
      <c r="DE48" s="166"/>
      <c r="DF48" s="25" t="s">
        <v>457</v>
      </c>
      <c r="DG48" s="21" t="str">
        <f t="shared" si="15"/>
        <v>LUC</v>
      </c>
      <c r="DH48" s="19">
        <f t="shared" si="15"/>
        <v>626</v>
      </c>
      <c r="DI48" s="19">
        <f t="shared" si="15"/>
        <v>49</v>
      </c>
      <c r="DJ48" s="19" t="s">
        <v>476</v>
      </c>
      <c r="DK48" s="19" t="s">
        <v>498</v>
      </c>
      <c r="DL48" s="19" t="s">
        <v>499</v>
      </c>
      <c r="DM48" s="24" t="s">
        <v>480</v>
      </c>
      <c r="DN48" s="63">
        <v>1416.9999999999998</v>
      </c>
    </row>
    <row r="49" spans="1:118" s="4" customFormat="1" ht="25.8" customHeight="1">
      <c r="A49" s="142"/>
      <c r="B49" s="20"/>
      <c r="C49" s="12" t="s">
        <v>98</v>
      </c>
      <c r="D49" s="12" t="s">
        <v>98</v>
      </c>
      <c r="E49" s="13"/>
      <c r="F49" s="21" t="s">
        <v>90</v>
      </c>
      <c r="G49" s="19">
        <v>626</v>
      </c>
      <c r="H49" s="19">
        <v>49</v>
      </c>
      <c r="I49" s="22">
        <v>1.2</v>
      </c>
      <c r="J49" s="149"/>
      <c r="K49" s="161"/>
      <c r="L49" s="161"/>
      <c r="M49" s="144"/>
      <c r="N49" s="22"/>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44"/>
      <c r="BQ49" s="144"/>
      <c r="BR49" s="144"/>
      <c r="BS49" s="144"/>
      <c r="BT49" s="144"/>
      <c r="BU49" s="144"/>
      <c r="BV49" s="144"/>
      <c r="BW49" s="144"/>
      <c r="BX49" s="144"/>
      <c r="BY49" s="144"/>
      <c r="BZ49" s="144"/>
      <c r="CA49" s="144"/>
      <c r="CB49" s="144"/>
      <c r="CC49" s="144"/>
      <c r="CD49" s="144"/>
      <c r="CE49" s="144"/>
      <c r="CF49" s="144"/>
      <c r="CG49" s="144"/>
      <c r="CH49" s="144"/>
      <c r="CI49" s="144"/>
      <c r="CJ49" s="144"/>
      <c r="CK49" s="144"/>
      <c r="CL49" s="144"/>
      <c r="CM49" s="144"/>
      <c r="CN49" s="144"/>
      <c r="CO49" s="144"/>
      <c r="CP49" s="144"/>
      <c r="CQ49" s="144"/>
      <c r="CR49" s="144"/>
      <c r="CS49" s="144"/>
      <c r="CT49" s="144"/>
      <c r="CU49" s="144"/>
      <c r="CV49" s="144"/>
      <c r="CW49" s="144"/>
      <c r="CX49" s="144"/>
      <c r="CY49" s="28"/>
      <c r="CZ49" s="163"/>
      <c r="DA49" s="165"/>
      <c r="DB49" s="165"/>
      <c r="DC49" s="165"/>
      <c r="DD49" s="165"/>
      <c r="DE49" s="167"/>
      <c r="DF49" s="12" t="s">
        <v>99</v>
      </c>
      <c r="DG49" s="21" t="str">
        <f t="shared" si="15"/>
        <v>LUC</v>
      </c>
      <c r="DH49" s="19">
        <f t="shared" si="15"/>
        <v>626</v>
      </c>
      <c r="DI49" s="19">
        <f t="shared" si="15"/>
        <v>49</v>
      </c>
      <c r="DJ49" s="19" t="s">
        <v>476</v>
      </c>
      <c r="DK49" s="19" t="s">
        <v>498</v>
      </c>
      <c r="DL49" s="19" t="s">
        <v>499</v>
      </c>
      <c r="DM49" s="24" t="s">
        <v>480</v>
      </c>
      <c r="DN49" s="63">
        <v>1.2</v>
      </c>
    </row>
    <row r="50" spans="1:118" s="4" customFormat="1" ht="39" customHeight="1">
      <c r="A50" s="141">
        <v>25</v>
      </c>
      <c r="B50" s="20" t="s">
        <v>179</v>
      </c>
      <c r="C50" s="12" t="s">
        <v>180</v>
      </c>
      <c r="D50" s="12" t="s">
        <v>422</v>
      </c>
      <c r="E50" s="13" t="s">
        <v>95</v>
      </c>
      <c r="F50" s="21" t="s">
        <v>90</v>
      </c>
      <c r="G50" s="19">
        <v>627</v>
      </c>
      <c r="H50" s="19">
        <v>49</v>
      </c>
      <c r="I50" s="22">
        <v>1368</v>
      </c>
      <c r="J50" s="148" t="s">
        <v>181</v>
      </c>
      <c r="K50" s="159">
        <v>3</v>
      </c>
      <c r="L50" s="159">
        <v>2</v>
      </c>
      <c r="M50" s="143">
        <f t="shared" si="0"/>
        <v>1618</v>
      </c>
      <c r="N50" s="22"/>
      <c r="O50" s="143"/>
      <c r="P50" s="143">
        <f t="shared" si="16"/>
        <v>0</v>
      </c>
      <c r="Q50" s="143"/>
      <c r="R50" s="143">
        <f t="shared" si="13"/>
        <v>0</v>
      </c>
      <c r="S50" s="143"/>
      <c r="T50" s="143">
        <f t="shared" si="2"/>
        <v>17</v>
      </c>
      <c r="U50" s="143">
        <v>17</v>
      </c>
      <c r="V50" s="143"/>
      <c r="W50" s="143">
        <f t="shared" si="3"/>
        <v>1601</v>
      </c>
      <c r="X50" s="143">
        <f t="shared" si="12"/>
        <v>0</v>
      </c>
      <c r="Y50" s="143">
        <f t="shared" si="10"/>
        <v>1601</v>
      </c>
      <c r="Z50" s="143">
        <f t="shared" si="8"/>
        <v>1601</v>
      </c>
      <c r="AA50" s="143">
        <f t="shared" si="4"/>
        <v>1601</v>
      </c>
      <c r="AB50" s="143"/>
      <c r="AC50" s="143"/>
      <c r="AD50" s="143"/>
      <c r="AE50" s="143"/>
      <c r="AF50" s="143"/>
      <c r="AG50" s="143"/>
      <c r="AH50" s="143"/>
      <c r="AI50" s="143"/>
      <c r="AJ50" s="143"/>
      <c r="AK50" s="143"/>
      <c r="AL50" s="143"/>
      <c r="AM50" s="143"/>
      <c r="AN50" s="143"/>
      <c r="AO50" s="143">
        <v>1368</v>
      </c>
      <c r="AP50" s="143"/>
      <c r="AQ50" s="143"/>
      <c r="AR50" s="143"/>
      <c r="AS50" s="143"/>
      <c r="AT50" s="143"/>
      <c r="AU50" s="143"/>
      <c r="AV50" s="143"/>
      <c r="AW50" s="143"/>
      <c r="AX50" s="143"/>
      <c r="AY50" s="143"/>
      <c r="AZ50" s="143"/>
      <c r="BA50" s="143"/>
      <c r="BB50" s="143"/>
      <c r="BC50" s="143"/>
      <c r="BD50" s="143"/>
      <c r="BE50" s="143">
        <v>233</v>
      </c>
      <c r="BF50" s="143"/>
      <c r="BG50" s="143"/>
      <c r="BH50" s="143"/>
      <c r="BI50" s="143"/>
      <c r="BJ50" s="143"/>
      <c r="BK50" s="143"/>
      <c r="BL50" s="143"/>
      <c r="BM50" s="143"/>
      <c r="BN50" s="143"/>
      <c r="BO50" s="143"/>
      <c r="BP50" s="143"/>
      <c r="BQ50" s="143"/>
      <c r="BR50" s="143"/>
      <c r="BS50" s="143"/>
      <c r="BT50" s="143"/>
      <c r="BU50" s="143"/>
      <c r="BV50" s="143"/>
      <c r="BW50" s="143"/>
      <c r="BX50" s="143"/>
      <c r="BY50" s="143"/>
      <c r="BZ50" s="143"/>
      <c r="CA50" s="143"/>
      <c r="CB50" s="143"/>
      <c r="CC50" s="143"/>
      <c r="CD50" s="143"/>
      <c r="CE50" s="143"/>
      <c r="CF50" s="143"/>
      <c r="CG50" s="143"/>
      <c r="CH50" s="143"/>
      <c r="CI50" s="143"/>
      <c r="CJ50" s="143"/>
      <c r="CK50" s="143"/>
      <c r="CL50" s="143"/>
      <c r="CM50" s="143"/>
      <c r="CN50" s="143"/>
      <c r="CO50" s="143"/>
      <c r="CP50" s="143"/>
      <c r="CQ50" s="143"/>
      <c r="CR50" s="143"/>
      <c r="CS50" s="143"/>
      <c r="CT50" s="143"/>
      <c r="CU50" s="143"/>
      <c r="CV50" s="143"/>
      <c r="CW50" s="143">
        <f t="shared" si="5"/>
        <v>0</v>
      </c>
      <c r="CX50" s="143">
        <f t="shared" si="6"/>
        <v>0</v>
      </c>
      <c r="CY50" s="23" t="s">
        <v>393</v>
      </c>
      <c r="CZ50" s="162">
        <v>1368</v>
      </c>
      <c r="DA50" s="164"/>
      <c r="DB50" s="164"/>
      <c r="DC50" s="164"/>
      <c r="DD50" s="164"/>
      <c r="DE50" s="166"/>
      <c r="DF50" s="12" t="s">
        <v>422</v>
      </c>
      <c r="DG50" s="21" t="str">
        <f t="shared" si="15"/>
        <v>LUC</v>
      </c>
      <c r="DH50" s="19">
        <f t="shared" si="15"/>
        <v>627</v>
      </c>
      <c r="DI50" s="19">
        <f t="shared" si="15"/>
        <v>49</v>
      </c>
      <c r="DJ50" s="19" t="s">
        <v>476</v>
      </c>
      <c r="DK50" s="19"/>
      <c r="DL50" s="19"/>
      <c r="DM50" s="24" t="s">
        <v>480</v>
      </c>
      <c r="DN50" s="63">
        <v>1368</v>
      </c>
    </row>
    <row r="51" spans="1:118" s="4" customFormat="1" ht="25.8" customHeight="1">
      <c r="A51" s="142"/>
      <c r="B51" s="20"/>
      <c r="C51" s="12" t="s">
        <v>98</v>
      </c>
      <c r="D51" s="12" t="s">
        <v>98</v>
      </c>
      <c r="E51" s="13"/>
      <c r="F51" s="21" t="s">
        <v>90</v>
      </c>
      <c r="G51" s="19">
        <v>627</v>
      </c>
      <c r="H51" s="19">
        <v>49</v>
      </c>
      <c r="I51" s="22">
        <v>2.1</v>
      </c>
      <c r="J51" s="149"/>
      <c r="K51" s="161"/>
      <c r="L51" s="161"/>
      <c r="M51" s="144"/>
      <c r="N51" s="22"/>
      <c r="O51" s="144"/>
      <c r="P51" s="144"/>
      <c r="Q51" s="144"/>
      <c r="R51" s="144"/>
      <c r="S51" s="144"/>
      <c r="T51" s="144"/>
      <c r="U51" s="144"/>
      <c r="V51" s="144"/>
      <c r="W51" s="144"/>
      <c r="X51" s="144"/>
      <c r="Y51" s="144"/>
      <c r="Z51" s="144"/>
      <c r="AA51" s="144"/>
      <c r="AB51" s="144"/>
      <c r="AC51" s="144"/>
      <c r="AD51" s="144"/>
      <c r="AE51" s="144"/>
      <c r="AF51" s="144"/>
      <c r="AG51" s="144"/>
      <c r="AH51" s="144"/>
      <c r="AI51" s="144"/>
      <c r="AJ51" s="144"/>
      <c r="AK51" s="144"/>
      <c r="AL51" s="144"/>
      <c r="AM51" s="144"/>
      <c r="AN51" s="144"/>
      <c r="AO51" s="144"/>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144"/>
      <c r="CF51" s="144"/>
      <c r="CG51" s="144"/>
      <c r="CH51" s="144"/>
      <c r="CI51" s="144"/>
      <c r="CJ51" s="144"/>
      <c r="CK51" s="144"/>
      <c r="CL51" s="144"/>
      <c r="CM51" s="144"/>
      <c r="CN51" s="144"/>
      <c r="CO51" s="144"/>
      <c r="CP51" s="144"/>
      <c r="CQ51" s="144"/>
      <c r="CR51" s="144"/>
      <c r="CS51" s="144"/>
      <c r="CT51" s="144"/>
      <c r="CU51" s="144"/>
      <c r="CV51" s="144"/>
      <c r="CW51" s="144"/>
      <c r="CX51" s="144"/>
      <c r="CY51" s="28"/>
      <c r="CZ51" s="163"/>
      <c r="DA51" s="165"/>
      <c r="DB51" s="165"/>
      <c r="DC51" s="165"/>
      <c r="DD51" s="165"/>
      <c r="DE51" s="167"/>
      <c r="DF51" s="12" t="s">
        <v>99</v>
      </c>
      <c r="DG51" s="21" t="str">
        <f t="shared" si="15"/>
        <v>LUC</v>
      </c>
      <c r="DH51" s="19">
        <f t="shared" si="15"/>
        <v>627</v>
      </c>
      <c r="DI51" s="19">
        <f t="shared" si="15"/>
        <v>49</v>
      </c>
      <c r="DJ51" s="19" t="s">
        <v>476</v>
      </c>
      <c r="DK51" s="19" t="s">
        <v>498</v>
      </c>
      <c r="DL51" s="19" t="s">
        <v>499</v>
      </c>
      <c r="DM51" s="24" t="s">
        <v>480</v>
      </c>
      <c r="DN51" s="63">
        <v>2.1</v>
      </c>
    </row>
    <row r="52" spans="1:118" s="4" customFormat="1" ht="88.2" customHeight="1">
      <c r="A52" s="141">
        <v>26</v>
      </c>
      <c r="B52" s="20" t="s">
        <v>182</v>
      </c>
      <c r="C52" s="12" t="s">
        <v>183</v>
      </c>
      <c r="D52" s="25" t="s">
        <v>450</v>
      </c>
      <c r="E52" s="13" t="s">
        <v>95</v>
      </c>
      <c r="F52" s="21" t="s">
        <v>90</v>
      </c>
      <c r="G52" s="19">
        <v>628</v>
      </c>
      <c r="H52" s="19">
        <v>49</v>
      </c>
      <c r="I52" s="22">
        <v>275</v>
      </c>
      <c r="J52" s="148" t="s">
        <v>184</v>
      </c>
      <c r="K52" s="159">
        <v>1</v>
      </c>
      <c r="L52" s="159">
        <v>3</v>
      </c>
      <c r="M52" s="143">
        <f t="shared" si="0"/>
        <v>726</v>
      </c>
      <c r="N52" s="22"/>
      <c r="O52" s="143"/>
      <c r="P52" s="143">
        <f t="shared" si="16"/>
        <v>0</v>
      </c>
      <c r="Q52" s="143"/>
      <c r="R52" s="143">
        <f t="shared" si="13"/>
        <v>50</v>
      </c>
      <c r="S52" s="143">
        <v>25</v>
      </c>
      <c r="T52" s="143">
        <f t="shared" si="2"/>
        <v>3</v>
      </c>
      <c r="U52" s="143">
        <v>3</v>
      </c>
      <c r="V52" s="143"/>
      <c r="W52" s="143">
        <f t="shared" si="3"/>
        <v>748</v>
      </c>
      <c r="X52" s="143">
        <f t="shared" si="12"/>
        <v>0</v>
      </c>
      <c r="Y52" s="143">
        <f t="shared" si="10"/>
        <v>698</v>
      </c>
      <c r="Z52" s="143">
        <f t="shared" si="8"/>
        <v>698</v>
      </c>
      <c r="AA52" s="143">
        <f t="shared" si="4"/>
        <v>748</v>
      </c>
      <c r="AB52" s="143"/>
      <c r="AC52" s="143"/>
      <c r="AD52" s="143"/>
      <c r="AE52" s="143"/>
      <c r="AF52" s="143"/>
      <c r="AG52" s="143"/>
      <c r="AH52" s="143"/>
      <c r="AI52" s="143"/>
      <c r="AJ52" s="143"/>
      <c r="AK52" s="143"/>
      <c r="AL52" s="143"/>
      <c r="AM52" s="143"/>
      <c r="AN52" s="143"/>
      <c r="AO52" s="143">
        <v>275</v>
      </c>
      <c r="AP52" s="143"/>
      <c r="AQ52" s="143"/>
      <c r="AR52" s="143"/>
      <c r="AS52" s="143"/>
      <c r="AT52" s="143"/>
      <c r="AU52" s="143"/>
      <c r="AV52" s="143"/>
      <c r="AW52" s="143"/>
      <c r="AX52" s="143"/>
      <c r="AY52" s="143"/>
      <c r="AZ52" s="143"/>
      <c r="BA52" s="143"/>
      <c r="BB52" s="143"/>
      <c r="BC52" s="143"/>
      <c r="BD52" s="143"/>
      <c r="BE52" s="143">
        <f>8+415</f>
        <v>423</v>
      </c>
      <c r="BF52" s="143"/>
      <c r="BG52" s="143"/>
      <c r="BH52" s="143"/>
      <c r="BI52" s="143"/>
      <c r="BJ52" s="143"/>
      <c r="BK52" s="143"/>
      <c r="BL52" s="143"/>
      <c r="BM52" s="143"/>
      <c r="BN52" s="143"/>
      <c r="BO52" s="143"/>
      <c r="BP52" s="143"/>
      <c r="BQ52" s="143"/>
      <c r="BR52" s="143"/>
      <c r="BS52" s="143"/>
      <c r="BT52" s="143"/>
      <c r="BU52" s="143"/>
      <c r="BV52" s="143"/>
      <c r="BW52" s="143"/>
      <c r="BX52" s="143"/>
      <c r="BY52" s="143"/>
      <c r="BZ52" s="143"/>
      <c r="CA52" s="143"/>
      <c r="CB52" s="143"/>
      <c r="CC52" s="143"/>
      <c r="CD52" s="143"/>
      <c r="CE52" s="143"/>
      <c r="CF52" s="143"/>
      <c r="CG52" s="143"/>
      <c r="CH52" s="143"/>
      <c r="CI52" s="143"/>
      <c r="CJ52" s="143"/>
      <c r="CK52" s="143"/>
      <c r="CL52" s="143"/>
      <c r="CM52" s="143"/>
      <c r="CN52" s="143"/>
      <c r="CO52" s="143"/>
      <c r="CP52" s="143"/>
      <c r="CQ52" s="143"/>
      <c r="CR52" s="143"/>
      <c r="CS52" s="143"/>
      <c r="CT52" s="143"/>
      <c r="CU52" s="143"/>
      <c r="CV52" s="143"/>
      <c r="CW52" s="143">
        <f t="shared" si="5"/>
        <v>0</v>
      </c>
      <c r="CX52" s="143">
        <f t="shared" si="6"/>
        <v>50</v>
      </c>
      <c r="CY52" s="23" t="s">
        <v>393</v>
      </c>
      <c r="CZ52" s="162">
        <v>275</v>
      </c>
      <c r="DA52" s="164"/>
      <c r="DB52" s="164"/>
      <c r="DC52" s="164"/>
      <c r="DD52" s="164"/>
      <c r="DE52" s="166"/>
      <c r="DF52" s="25" t="s">
        <v>450</v>
      </c>
      <c r="DG52" s="21" t="str">
        <f t="shared" si="15"/>
        <v>LUC</v>
      </c>
      <c r="DH52" s="19">
        <f t="shared" si="15"/>
        <v>628</v>
      </c>
      <c r="DI52" s="19">
        <f t="shared" si="15"/>
        <v>49</v>
      </c>
      <c r="DJ52" s="19" t="s">
        <v>476</v>
      </c>
      <c r="DK52" s="19" t="s">
        <v>498</v>
      </c>
      <c r="DL52" s="19" t="s">
        <v>499</v>
      </c>
      <c r="DM52" s="24" t="s">
        <v>480</v>
      </c>
      <c r="DN52" s="63">
        <v>275</v>
      </c>
    </row>
    <row r="53" spans="1:118" s="4" customFormat="1" ht="22.2" customHeight="1">
      <c r="A53" s="142"/>
      <c r="B53" s="20"/>
      <c r="C53" s="12" t="s">
        <v>98</v>
      </c>
      <c r="D53" s="12" t="s">
        <v>98</v>
      </c>
      <c r="E53" s="13"/>
      <c r="F53" s="21" t="s">
        <v>90</v>
      </c>
      <c r="G53" s="19">
        <v>628</v>
      </c>
      <c r="H53" s="19">
        <v>49</v>
      </c>
      <c r="I53" s="22">
        <v>4.2</v>
      </c>
      <c r="J53" s="149"/>
      <c r="K53" s="161"/>
      <c r="L53" s="161"/>
      <c r="M53" s="144"/>
      <c r="N53" s="22"/>
      <c r="O53" s="144"/>
      <c r="P53" s="144"/>
      <c r="Q53" s="144"/>
      <c r="R53" s="144"/>
      <c r="S53" s="144"/>
      <c r="T53" s="144"/>
      <c r="U53" s="144"/>
      <c r="V53" s="144"/>
      <c r="W53" s="144"/>
      <c r="X53" s="144"/>
      <c r="Y53" s="144"/>
      <c r="Z53" s="144"/>
      <c r="AA53" s="144"/>
      <c r="AB53" s="144"/>
      <c r="AC53" s="144"/>
      <c r="AD53" s="144"/>
      <c r="AE53" s="144"/>
      <c r="AF53" s="144"/>
      <c r="AG53" s="144"/>
      <c r="AH53" s="144"/>
      <c r="AI53" s="144"/>
      <c r="AJ53" s="144"/>
      <c r="AK53" s="144"/>
      <c r="AL53" s="144"/>
      <c r="AM53" s="144"/>
      <c r="AN53" s="144"/>
      <c r="AO53" s="144"/>
      <c r="AP53" s="144"/>
      <c r="AQ53" s="144"/>
      <c r="AR53" s="144"/>
      <c r="AS53" s="144"/>
      <c r="AT53" s="144"/>
      <c r="AU53" s="144"/>
      <c r="AV53" s="144"/>
      <c r="AW53" s="144"/>
      <c r="AX53" s="144"/>
      <c r="AY53" s="144"/>
      <c r="AZ53" s="144"/>
      <c r="BA53" s="144"/>
      <c r="BB53" s="144"/>
      <c r="BC53" s="144"/>
      <c r="BD53" s="144"/>
      <c r="BE53" s="144"/>
      <c r="BF53" s="144"/>
      <c r="BG53" s="144"/>
      <c r="BH53" s="144"/>
      <c r="BI53" s="144"/>
      <c r="BJ53" s="144"/>
      <c r="BK53" s="144"/>
      <c r="BL53" s="144"/>
      <c r="BM53" s="144"/>
      <c r="BN53" s="144"/>
      <c r="BO53" s="144"/>
      <c r="BP53" s="144"/>
      <c r="BQ53" s="144"/>
      <c r="BR53" s="144"/>
      <c r="BS53" s="144"/>
      <c r="BT53" s="144"/>
      <c r="BU53" s="144"/>
      <c r="BV53" s="144"/>
      <c r="BW53" s="144"/>
      <c r="BX53" s="144"/>
      <c r="BY53" s="144"/>
      <c r="BZ53" s="144"/>
      <c r="CA53" s="144"/>
      <c r="CB53" s="144"/>
      <c r="CC53" s="144"/>
      <c r="CD53" s="144"/>
      <c r="CE53" s="144"/>
      <c r="CF53" s="144"/>
      <c r="CG53" s="144"/>
      <c r="CH53" s="144"/>
      <c r="CI53" s="144"/>
      <c r="CJ53" s="144"/>
      <c r="CK53" s="144"/>
      <c r="CL53" s="144"/>
      <c r="CM53" s="144"/>
      <c r="CN53" s="144"/>
      <c r="CO53" s="144"/>
      <c r="CP53" s="144"/>
      <c r="CQ53" s="144"/>
      <c r="CR53" s="144"/>
      <c r="CS53" s="144"/>
      <c r="CT53" s="144"/>
      <c r="CU53" s="144"/>
      <c r="CV53" s="144"/>
      <c r="CW53" s="144"/>
      <c r="CX53" s="144"/>
      <c r="CY53" s="28"/>
      <c r="CZ53" s="163"/>
      <c r="DA53" s="165"/>
      <c r="DB53" s="165"/>
      <c r="DC53" s="165"/>
      <c r="DD53" s="165"/>
      <c r="DE53" s="167"/>
      <c r="DF53" s="41" t="s">
        <v>99</v>
      </c>
      <c r="DG53" s="21" t="str">
        <f t="shared" si="15"/>
        <v>LUC</v>
      </c>
      <c r="DH53" s="19">
        <f t="shared" si="15"/>
        <v>628</v>
      </c>
      <c r="DI53" s="19">
        <f t="shared" si="15"/>
        <v>49</v>
      </c>
      <c r="DJ53" s="19" t="s">
        <v>476</v>
      </c>
      <c r="DK53" s="19" t="s">
        <v>498</v>
      </c>
      <c r="DL53" s="19" t="s">
        <v>499</v>
      </c>
      <c r="DM53" s="24" t="s">
        <v>480</v>
      </c>
      <c r="DN53" s="63">
        <v>4.2</v>
      </c>
    </row>
    <row r="54" spans="1:118" s="4" customFormat="1" ht="115.8" customHeight="1">
      <c r="A54" s="141">
        <v>27</v>
      </c>
      <c r="B54" s="20" t="s">
        <v>185</v>
      </c>
      <c r="C54" s="12" t="s">
        <v>186</v>
      </c>
      <c r="D54" s="25" t="s">
        <v>458</v>
      </c>
      <c r="E54" s="13" t="s">
        <v>95</v>
      </c>
      <c r="F54" s="21" t="s">
        <v>90</v>
      </c>
      <c r="G54" s="19">
        <v>629</v>
      </c>
      <c r="H54" s="19">
        <v>49</v>
      </c>
      <c r="I54" s="22">
        <v>390</v>
      </c>
      <c r="J54" s="148" t="s">
        <v>187</v>
      </c>
      <c r="K54" s="159">
        <v>2</v>
      </c>
      <c r="L54" s="159">
        <v>2</v>
      </c>
      <c r="M54" s="143">
        <f t="shared" si="0"/>
        <v>1132</v>
      </c>
      <c r="N54" s="22"/>
      <c r="O54" s="143"/>
      <c r="P54" s="143">
        <f t="shared" si="16"/>
        <v>0</v>
      </c>
      <c r="Q54" s="143"/>
      <c r="R54" s="143">
        <f t="shared" si="13"/>
        <v>0</v>
      </c>
      <c r="S54" s="143"/>
      <c r="T54" s="143">
        <f t="shared" si="2"/>
        <v>204</v>
      </c>
      <c r="U54" s="143">
        <v>5</v>
      </c>
      <c r="V54" s="143">
        <v>199</v>
      </c>
      <c r="W54" s="143">
        <f t="shared" si="3"/>
        <v>928</v>
      </c>
      <c r="X54" s="143">
        <f t="shared" si="12"/>
        <v>0</v>
      </c>
      <c r="Y54" s="143">
        <f t="shared" si="10"/>
        <v>1127</v>
      </c>
      <c r="Z54" s="143">
        <f t="shared" si="8"/>
        <v>1127</v>
      </c>
      <c r="AA54" s="143">
        <f t="shared" si="4"/>
        <v>1127</v>
      </c>
      <c r="AB54" s="143"/>
      <c r="AC54" s="143"/>
      <c r="AD54" s="143"/>
      <c r="AE54" s="143"/>
      <c r="AF54" s="143"/>
      <c r="AG54" s="143"/>
      <c r="AH54" s="143"/>
      <c r="AI54" s="143"/>
      <c r="AJ54" s="143"/>
      <c r="AK54" s="143"/>
      <c r="AL54" s="143"/>
      <c r="AM54" s="143"/>
      <c r="AN54" s="143"/>
      <c r="AO54" s="143">
        <v>390</v>
      </c>
      <c r="AP54" s="143"/>
      <c r="AQ54" s="143"/>
      <c r="AR54" s="143"/>
      <c r="AS54" s="143"/>
      <c r="AT54" s="143"/>
      <c r="AU54" s="143"/>
      <c r="AV54" s="143"/>
      <c r="AW54" s="143"/>
      <c r="AX54" s="143"/>
      <c r="AY54" s="143"/>
      <c r="AZ54" s="143"/>
      <c r="BA54" s="143"/>
      <c r="BB54" s="143"/>
      <c r="BC54" s="143">
        <v>407</v>
      </c>
      <c r="BD54" s="143">
        <v>131</v>
      </c>
      <c r="BE54" s="143"/>
      <c r="BF54" s="143"/>
      <c r="BG54" s="143">
        <v>199</v>
      </c>
      <c r="BH54" s="143"/>
      <c r="BI54" s="143"/>
      <c r="BJ54" s="143"/>
      <c r="BK54" s="143"/>
      <c r="BL54" s="143"/>
      <c r="BM54" s="143"/>
      <c r="BN54" s="143"/>
      <c r="BO54" s="143"/>
      <c r="BP54" s="143"/>
      <c r="BQ54" s="143"/>
      <c r="BR54" s="143"/>
      <c r="BS54" s="143"/>
      <c r="BT54" s="143"/>
      <c r="BU54" s="143"/>
      <c r="BV54" s="143"/>
      <c r="BW54" s="143"/>
      <c r="BX54" s="143"/>
      <c r="BY54" s="143"/>
      <c r="BZ54" s="143"/>
      <c r="CA54" s="143"/>
      <c r="CB54" s="143"/>
      <c r="CC54" s="143"/>
      <c r="CD54" s="143"/>
      <c r="CE54" s="143"/>
      <c r="CF54" s="143"/>
      <c r="CG54" s="143"/>
      <c r="CH54" s="143"/>
      <c r="CI54" s="143"/>
      <c r="CJ54" s="143"/>
      <c r="CK54" s="143"/>
      <c r="CL54" s="143"/>
      <c r="CM54" s="143"/>
      <c r="CN54" s="143"/>
      <c r="CO54" s="143"/>
      <c r="CP54" s="143"/>
      <c r="CQ54" s="143"/>
      <c r="CR54" s="143"/>
      <c r="CS54" s="143"/>
      <c r="CT54" s="143"/>
      <c r="CU54" s="143"/>
      <c r="CV54" s="143"/>
      <c r="CW54" s="143">
        <f t="shared" si="5"/>
        <v>0</v>
      </c>
      <c r="CX54" s="143">
        <f t="shared" si="6"/>
        <v>0</v>
      </c>
      <c r="CY54" s="23" t="s">
        <v>393</v>
      </c>
      <c r="CZ54" s="162">
        <v>390</v>
      </c>
      <c r="DA54" s="164"/>
      <c r="DB54" s="164"/>
      <c r="DC54" s="164"/>
      <c r="DD54" s="164"/>
      <c r="DE54" s="166"/>
      <c r="DF54" s="25" t="s">
        <v>458</v>
      </c>
      <c r="DG54" s="21" t="str">
        <f t="shared" si="15"/>
        <v>LUC</v>
      </c>
      <c r="DH54" s="19">
        <f t="shared" si="15"/>
        <v>629</v>
      </c>
      <c r="DI54" s="19">
        <f t="shared" si="15"/>
        <v>49</v>
      </c>
      <c r="DJ54" s="19" t="s">
        <v>476</v>
      </c>
      <c r="DK54" s="19" t="s">
        <v>498</v>
      </c>
      <c r="DL54" s="19" t="s">
        <v>499</v>
      </c>
      <c r="DM54" s="24" t="s">
        <v>480</v>
      </c>
      <c r="DN54" s="63">
        <v>390</v>
      </c>
    </row>
    <row r="55" spans="1:118" s="4" customFormat="1" ht="20.399999999999999" customHeight="1">
      <c r="A55" s="142"/>
      <c r="B55" s="20"/>
      <c r="C55" s="12" t="s">
        <v>98</v>
      </c>
      <c r="D55" s="12" t="s">
        <v>98</v>
      </c>
      <c r="E55" s="13"/>
      <c r="F55" s="21" t="s">
        <v>90</v>
      </c>
      <c r="G55" s="19">
        <v>629</v>
      </c>
      <c r="H55" s="19">
        <v>49</v>
      </c>
      <c r="I55" s="22">
        <v>1.3</v>
      </c>
      <c r="J55" s="149"/>
      <c r="K55" s="161"/>
      <c r="L55" s="161"/>
      <c r="M55" s="144"/>
      <c r="N55" s="22"/>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144"/>
      <c r="BW55" s="144"/>
      <c r="BX55" s="144"/>
      <c r="BY55" s="144"/>
      <c r="BZ55" s="144"/>
      <c r="CA55" s="144"/>
      <c r="CB55" s="144"/>
      <c r="CC55" s="144"/>
      <c r="CD55" s="144"/>
      <c r="CE55" s="144"/>
      <c r="CF55" s="144"/>
      <c r="CG55" s="144"/>
      <c r="CH55" s="144"/>
      <c r="CI55" s="144"/>
      <c r="CJ55" s="144"/>
      <c r="CK55" s="144"/>
      <c r="CL55" s="144"/>
      <c r="CM55" s="144"/>
      <c r="CN55" s="144"/>
      <c r="CO55" s="144"/>
      <c r="CP55" s="144"/>
      <c r="CQ55" s="144"/>
      <c r="CR55" s="144"/>
      <c r="CS55" s="144"/>
      <c r="CT55" s="144"/>
      <c r="CU55" s="144"/>
      <c r="CV55" s="144"/>
      <c r="CW55" s="144"/>
      <c r="CX55" s="144"/>
      <c r="CY55" s="28"/>
      <c r="CZ55" s="163"/>
      <c r="DA55" s="165"/>
      <c r="DB55" s="165"/>
      <c r="DC55" s="165"/>
      <c r="DD55" s="165"/>
      <c r="DE55" s="167"/>
      <c r="DF55" s="41" t="s">
        <v>99</v>
      </c>
      <c r="DG55" s="21" t="str">
        <f t="shared" si="15"/>
        <v>LUC</v>
      </c>
      <c r="DH55" s="19">
        <f t="shared" si="15"/>
        <v>629</v>
      </c>
      <c r="DI55" s="19">
        <f t="shared" si="15"/>
        <v>49</v>
      </c>
      <c r="DJ55" s="19" t="s">
        <v>476</v>
      </c>
      <c r="DK55" s="19" t="s">
        <v>498</v>
      </c>
      <c r="DL55" s="19" t="s">
        <v>499</v>
      </c>
      <c r="DM55" s="24" t="s">
        <v>480</v>
      </c>
      <c r="DN55" s="63">
        <v>1.3</v>
      </c>
    </row>
    <row r="56" spans="1:118" s="4" customFormat="1" ht="54" customHeight="1">
      <c r="A56" s="141">
        <v>28</v>
      </c>
      <c r="B56" s="20" t="s">
        <v>188</v>
      </c>
      <c r="C56" s="12" t="s">
        <v>189</v>
      </c>
      <c r="D56" s="41" t="s">
        <v>423</v>
      </c>
      <c r="E56" s="13" t="s">
        <v>190</v>
      </c>
      <c r="F56" s="21" t="s">
        <v>90</v>
      </c>
      <c r="G56" s="19">
        <v>630</v>
      </c>
      <c r="H56" s="19">
        <v>49</v>
      </c>
      <c r="I56" s="22">
        <v>784</v>
      </c>
      <c r="J56" s="148" t="s">
        <v>191</v>
      </c>
      <c r="K56" s="159">
        <v>2</v>
      </c>
      <c r="L56" s="159">
        <v>0</v>
      </c>
      <c r="M56" s="143">
        <f t="shared" si="0"/>
        <v>972</v>
      </c>
      <c r="N56" s="22"/>
      <c r="O56" s="143"/>
      <c r="P56" s="143">
        <f t="shared" si="16"/>
        <v>0</v>
      </c>
      <c r="Q56" s="143"/>
      <c r="R56" s="143">
        <f t="shared" si="13"/>
        <v>0</v>
      </c>
      <c r="S56" s="143"/>
      <c r="T56" s="143">
        <f t="shared" si="2"/>
        <v>10</v>
      </c>
      <c r="U56" s="143">
        <v>10</v>
      </c>
      <c r="V56" s="143"/>
      <c r="W56" s="143">
        <f t="shared" si="3"/>
        <v>962</v>
      </c>
      <c r="X56" s="143">
        <f t="shared" si="12"/>
        <v>0</v>
      </c>
      <c r="Y56" s="143">
        <f t="shared" si="10"/>
        <v>962</v>
      </c>
      <c r="Z56" s="143">
        <f t="shared" si="8"/>
        <v>962</v>
      </c>
      <c r="AA56" s="143">
        <f t="shared" si="4"/>
        <v>962</v>
      </c>
      <c r="AB56" s="143"/>
      <c r="AC56" s="143"/>
      <c r="AD56" s="143"/>
      <c r="AE56" s="143"/>
      <c r="AF56" s="143"/>
      <c r="AG56" s="143"/>
      <c r="AH56" s="143"/>
      <c r="AI56" s="143"/>
      <c r="AJ56" s="143"/>
      <c r="AK56" s="143"/>
      <c r="AL56" s="143"/>
      <c r="AM56" s="143"/>
      <c r="AN56" s="143"/>
      <c r="AO56" s="143">
        <v>784</v>
      </c>
      <c r="AP56" s="143"/>
      <c r="AQ56" s="143"/>
      <c r="AR56" s="143"/>
      <c r="AS56" s="143"/>
      <c r="AT56" s="143"/>
      <c r="AU56" s="143"/>
      <c r="AV56" s="143"/>
      <c r="AW56" s="143"/>
      <c r="AX56" s="143"/>
      <c r="AY56" s="143"/>
      <c r="AZ56" s="143"/>
      <c r="BA56" s="143"/>
      <c r="BB56" s="143"/>
      <c r="BC56" s="143"/>
      <c r="BD56" s="143">
        <v>178</v>
      </c>
      <c r="BE56" s="143"/>
      <c r="BF56" s="143"/>
      <c r="BG56" s="143"/>
      <c r="BH56" s="143"/>
      <c r="BI56" s="143"/>
      <c r="BJ56" s="143"/>
      <c r="BK56" s="143"/>
      <c r="BL56" s="143"/>
      <c r="BM56" s="143"/>
      <c r="BN56" s="143"/>
      <c r="BO56" s="143"/>
      <c r="BP56" s="143"/>
      <c r="BQ56" s="143"/>
      <c r="BR56" s="143"/>
      <c r="BS56" s="143"/>
      <c r="BT56" s="143"/>
      <c r="BU56" s="143"/>
      <c r="BV56" s="143"/>
      <c r="BW56" s="143"/>
      <c r="BX56" s="143"/>
      <c r="BY56" s="143"/>
      <c r="BZ56" s="143"/>
      <c r="CA56" s="143"/>
      <c r="CB56" s="143"/>
      <c r="CC56" s="143"/>
      <c r="CD56" s="143"/>
      <c r="CE56" s="143"/>
      <c r="CF56" s="143"/>
      <c r="CG56" s="143"/>
      <c r="CH56" s="143"/>
      <c r="CI56" s="143"/>
      <c r="CJ56" s="143"/>
      <c r="CK56" s="143"/>
      <c r="CL56" s="143"/>
      <c r="CM56" s="143"/>
      <c r="CN56" s="143"/>
      <c r="CO56" s="143"/>
      <c r="CP56" s="143"/>
      <c r="CQ56" s="143"/>
      <c r="CR56" s="143"/>
      <c r="CS56" s="143"/>
      <c r="CT56" s="143"/>
      <c r="CU56" s="143"/>
      <c r="CV56" s="143"/>
      <c r="CW56" s="143">
        <f t="shared" si="5"/>
        <v>0</v>
      </c>
      <c r="CX56" s="143">
        <f t="shared" si="6"/>
        <v>0</v>
      </c>
      <c r="CY56" s="23" t="s">
        <v>393</v>
      </c>
      <c r="CZ56" s="162">
        <v>784</v>
      </c>
      <c r="DA56" s="164"/>
      <c r="DB56" s="164"/>
      <c r="DC56" s="164"/>
      <c r="DD56" s="164"/>
      <c r="DE56" s="166"/>
      <c r="DF56" s="41" t="s">
        <v>423</v>
      </c>
      <c r="DG56" s="21" t="str">
        <f t="shared" si="15"/>
        <v>LUC</v>
      </c>
      <c r="DH56" s="19">
        <f t="shared" si="15"/>
        <v>630</v>
      </c>
      <c r="DI56" s="19">
        <f t="shared" si="15"/>
        <v>49</v>
      </c>
      <c r="DJ56" s="19" t="s">
        <v>476</v>
      </c>
      <c r="DK56" s="19" t="s">
        <v>498</v>
      </c>
      <c r="DL56" s="19" t="s">
        <v>499</v>
      </c>
      <c r="DM56" s="24" t="s">
        <v>480</v>
      </c>
      <c r="DN56" s="63">
        <v>784</v>
      </c>
    </row>
    <row r="57" spans="1:118" s="4" customFormat="1" ht="18" customHeight="1">
      <c r="A57" s="142"/>
      <c r="B57" s="20"/>
      <c r="C57" s="12" t="s">
        <v>98</v>
      </c>
      <c r="D57" s="12" t="s">
        <v>98</v>
      </c>
      <c r="E57" s="13"/>
      <c r="F57" s="21" t="s">
        <v>90</v>
      </c>
      <c r="G57" s="19">
        <v>630</v>
      </c>
      <c r="H57" s="19">
        <v>49</v>
      </c>
      <c r="I57" s="22">
        <v>5</v>
      </c>
      <c r="J57" s="149"/>
      <c r="K57" s="161"/>
      <c r="L57" s="161"/>
      <c r="M57" s="144"/>
      <c r="N57" s="22"/>
      <c r="O57" s="144"/>
      <c r="P57" s="144"/>
      <c r="Q57" s="144"/>
      <c r="R57" s="144"/>
      <c r="S57" s="144"/>
      <c r="T57" s="144"/>
      <c r="U57" s="144"/>
      <c r="V57" s="144"/>
      <c r="W57" s="144"/>
      <c r="X57" s="144"/>
      <c r="Y57" s="144"/>
      <c r="Z57" s="144"/>
      <c r="AA57" s="144"/>
      <c r="AB57" s="144"/>
      <c r="AC57" s="144"/>
      <c r="AD57" s="144"/>
      <c r="AE57" s="144"/>
      <c r="AF57" s="144"/>
      <c r="AG57" s="144"/>
      <c r="AH57" s="144"/>
      <c r="AI57" s="144"/>
      <c r="AJ57" s="144"/>
      <c r="AK57" s="144"/>
      <c r="AL57" s="144"/>
      <c r="AM57" s="144"/>
      <c r="AN57" s="144"/>
      <c r="AO57" s="144"/>
      <c r="AP57" s="144"/>
      <c r="AQ57" s="144"/>
      <c r="AR57" s="144"/>
      <c r="AS57" s="144"/>
      <c r="AT57" s="144"/>
      <c r="AU57" s="144"/>
      <c r="AV57" s="144"/>
      <c r="AW57" s="144"/>
      <c r="AX57" s="144"/>
      <c r="AY57" s="144"/>
      <c r="AZ57" s="144"/>
      <c r="BA57" s="144"/>
      <c r="BB57" s="144"/>
      <c r="BC57" s="144"/>
      <c r="BD57" s="144"/>
      <c r="BE57" s="144"/>
      <c r="BF57" s="144"/>
      <c r="BG57" s="144"/>
      <c r="BH57" s="144"/>
      <c r="BI57" s="144"/>
      <c r="BJ57" s="144"/>
      <c r="BK57" s="144"/>
      <c r="BL57" s="144"/>
      <c r="BM57" s="144"/>
      <c r="BN57" s="144"/>
      <c r="BO57" s="144"/>
      <c r="BP57" s="144"/>
      <c r="BQ57" s="144"/>
      <c r="BR57" s="144"/>
      <c r="BS57" s="144"/>
      <c r="BT57" s="144"/>
      <c r="BU57" s="144"/>
      <c r="BV57" s="144"/>
      <c r="BW57" s="144"/>
      <c r="BX57" s="144"/>
      <c r="BY57" s="144"/>
      <c r="BZ57" s="144"/>
      <c r="CA57" s="144"/>
      <c r="CB57" s="144"/>
      <c r="CC57" s="144"/>
      <c r="CD57" s="144"/>
      <c r="CE57" s="144"/>
      <c r="CF57" s="144"/>
      <c r="CG57" s="144"/>
      <c r="CH57" s="144"/>
      <c r="CI57" s="144"/>
      <c r="CJ57" s="144"/>
      <c r="CK57" s="144"/>
      <c r="CL57" s="144"/>
      <c r="CM57" s="144"/>
      <c r="CN57" s="144"/>
      <c r="CO57" s="144"/>
      <c r="CP57" s="144"/>
      <c r="CQ57" s="144"/>
      <c r="CR57" s="144"/>
      <c r="CS57" s="144"/>
      <c r="CT57" s="144"/>
      <c r="CU57" s="144"/>
      <c r="CV57" s="144"/>
      <c r="CW57" s="144"/>
      <c r="CX57" s="144"/>
      <c r="CY57" s="28"/>
      <c r="CZ57" s="163"/>
      <c r="DA57" s="165"/>
      <c r="DB57" s="165"/>
      <c r="DC57" s="165"/>
      <c r="DD57" s="165"/>
      <c r="DE57" s="167"/>
      <c r="DF57" s="41" t="s">
        <v>99</v>
      </c>
      <c r="DG57" s="21" t="str">
        <f t="shared" si="15"/>
        <v>LUC</v>
      </c>
      <c r="DH57" s="19">
        <f t="shared" si="15"/>
        <v>630</v>
      </c>
      <c r="DI57" s="19">
        <f t="shared" si="15"/>
        <v>49</v>
      </c>
      <c r="DJ57" s="19" t="s">
        <v>476</v>
      </c>
      <c r="DK57" s="19" t="s">
        <v>498</v>
      </c>
      <c r="DL57" s="19" t="s">
        <v>499</v>
      </c>
      <c r="DM57" s="24" t="s">
        <v>480</v>
      </c>
      <c r="DN57" s="63">
        <v>5</v>
      </c>
    </row>
    <row r="58" spans="1:118" s="4" customFormat="1" ht="52.2" customHeight="1">
      <c r="A58" s="141">
        <v>29</v>
      </c>
      <c r="B58" s="20" t="s">
        <v>192</v>
      </c>
      <c r="C58" s="12" t="s">
        <v>193</v>
      </c>
      <c r="D58" s="12" t="s">
        <v>424</v>
      </c>
      <c r="E58" s="13" t="s">
        <v>95</v>
      </c>
      <c r="F58" s="21" t="s">
        <v>90</v>
      </c>
      <c r="G58" s="19">
        <v>631</v>
      </c>
      <c r="H58" s="19">
        <v>49</v>
      </c>
      <c r="I58" s="22">
        <v>1409</v>
      </c>
      <c r="J58" s="148" t="s">
        <v>194</v>
      </c>
      <c r="K58" s="159">
        <v>3</v>
      </c>
      <c r="L58" s="159">
        <v>3</v>
      </c>
      <c r="M58" s="143">
        <f t="shared" si="0"/>
        <v>1698</v>
      </c>
      <c r="N58" s="22"/>
      <c r="O58" s="143"/>
      <c r="P58" s="143">
        <f t="shared" si="16"/>
        <v>100</v>
      </c>
      <c r="Q58" s="143">
        <v>25</v>
      </c>
      <c r="R58" s="143">
        <f t="shared" si="13"/>
        <v>0</v>
      </c>
      <c r="S58" s="143"/>
      <c r="T58" s="143">
        <f t="shared" si="2"/>
        <v>81</v>
      </c>
      <c r="U58" s="143">
        <v>18</v>
      </c>
      <c r="V58" s="143">
        <v>63</v>
      </c>
      <c r="W58" s="143">
        <f t="shared" si="3"/>
        <v>1692</v>
      </c>
      <c r="X58" s="143">
        <f t="shared" si="12"/>
        <v>0</v>
      </c>
      <c r="Y58" s="143">
        <f t="shared" si="10"/>
        <v>1655</v>
      </c>
      <c r="Z58" s="143">
        <f t="shared" si="8"/>
        <v>1655</v>
      </c>
      <c r="AA58" s="143">
        <f t="shared" si="4"/>
        <v>1755</v>
      </c>
      <c r="AB58" s="143"/>
      <c r="AC58" s="143"/>
      <c r="AD58" s="143"/>
      <c r="AE58" s="143"/>
      <c r="AF58" s="143"/>
      <c r="AG58" s="143"/>
      <c r="AH58" s="143"/>
      <c r="AI58" s="143"/>
      <c r="AJ58" s="143"/>
      <c r="AK58" s="143"/>
      <c r="AL58" s="143"/>
      <c r="AM58" s="143"/>
      <c r="AN58" s="143"/>
      <c r="AO58" s="143">
        <v>1409</v>
      </c>
      <c r="AP58" s="143"/>
      <c r="AQ58" s="143"/>
      <c r="AR58" s="143"/>
      <c r="AS58" s="143"/>
      <c r="AT58" s="143"/>
      <c r="AU58" s="143"/>
      <c r="AV58" s="143"/>
      <c r="AW58" s="143"/>
      <c r="AX58" s="143"/>
      <c r="AY58" s="143"/>
      <c r="AZ58" s="143"/>
      <c r="BA58" s="143"/>
      <c r="BB58" s="143"/>
      <c r="BC58" s="143"/>
      <c r="BD58" s="143">
        <v>183</v>
      </c>
      <c r="BE58" s="143"/>
      <c r="BF58" s="143"/>
      <c r="BG58" s="143"/>
      <c r="BH58" s="143">
        <v>63</v>
      </c>
      <c r="BI58" s="143"/>
      <c r="BJ58" s="143"/>
      <c r="BK58" s="143"/>
      <c r="BL58" s="143"/>
      <c r="BM58" s="143"/>
      <c r="BN58" s="143"/>
      <c r="BO58" s="143"/>
      <c r="BP58" s="143"/>
      <c r="BQ58" s="143"/>
      <c r="BR58" s="143"/>
      <c r="BS58" s="143"/>
      <c r="BT58" s="143"/>
      <c r="BU58" s="143"/>
      <c r="BV58" s="143"/>
      <c r="BW58" s="143"/>
      <c r="BX58" s="143"/>
      <c r="BY58" s="143"/>
      <c r="BZ58" s="143"/>
      <c r="CA58" s="143"/>
      <c r="CB58" s="143"/>
      <c r="CC58" s="143"/>
      <c r="CD58" s="143"/>
      <c r="CE58" s="143"/>
      <c r="CF58" s="143"/>
      <c r="CG58" s="143"/>
      <c r="CH58" s="143"/>
      <c r="CI58" s="143"/>
      <c r="CJ58" s="143"/>
      <c r="CK58" s="143"/>
      <c r="CL58" s="143"/>
      <c r="CM58" s="143"/>
      <c r="CN58" s="143"/>
      <c r="CO58" s="143"/>
      <c r="CP58" s="143"/>
      <c r="CQ58" s="143"/>
      <c r="CR58" s="143"/>
      <c r="CS58" s="143"/>
      <c r="CT58" s="143"/>
      <c r="CU58" s="143"/>
      <c r="CV58" s="143"/>
      <c r="CW58" s="143">
        <f t="shared" si="5"/>
        <v>100</v>
      </c>
      <c r="CX58" s="143">
        <f t="shared" si="6"/>
        <v>0</v>
      </c>
      <c r="CY58" s="23" t="s">
        <v>393</v>
      </c>
      <c r="CZ58" s="162">
        <v>1409</v>
      </c>
      <c r="DA58" s="164"/>
      <c r="DB58" s="164"/>
      <c r="DC58" s="164"/>
      <c r="DD58" s="164"/>
      <c r="DE58" s="166"/>
      <c r="DF58" s="12" t="s">
        <v>424</v>
      </c>
      <c r="DG58" s="21" t="str">
        <f t="shared" si="15"/>
        <v>LUC</v>
      </c>
      <c r="DH58" s="19">
        <f t="shared" si="15"/>
        <v>631</v>
      </c>
      <c r="DI58" s="19">
        <f t="shared" si="15"/>
        <v>49</v>
      </c>
      <c r="DJ58" s="19" t="s">
        <v>476</v>
      </c>
      <c r="DK58" s="19" t="s">
        <v>498</v>
      </c>
      <c r="DL58" s="19" t="s">
        <v>499</v>
      </c>
      <c r="DM58" s="24" t="s">
        <v>480</v>
      </c>
      <c r="DN58" s="63">
        <v>1409</v>
      </c>
    </row>
    <row r="59" spans="1:118" s="4" customFormat="1" ht="25.2" customHeight="1">
      <c r="A59" s="142"/>
      <c r="B59" s="20"/>
      <c r="C59" s="12" t="s">
        <v>98</v>
      </c>
      <c r="D59" s="12" t="s">
        <v>98</v>
      </c>
      <c r="E59" s="13"/>
      <c r="F59" s="21" t="s">
        <v>90</v>
      </c>
      <c r="G59" s="19">
        <v>631</v>
      </c>
      <c r="H59" s="19">
        <v>49</v>
      </c>
      <c r="I59" s="22">
        <v>2.2000000000000002</v>
      </c>
      <c r="J59" s="149"/>
      <c r="K59" s="161"/>
      <c r="L59" s="161"/>
      <c r="M59" s="144"/>
      <c r="N59" s="22"/>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c r="AR59" s="144"/>
      <c r="AS59" s="144"/>
      <c r="AT59" s="144"/>
      <c r="AU59" s="144"/>
      <c r="AV59" s="144"/>
      <c r="AW59" s="144"/>
      <c r="AX59" s="144"/>
      <c r="AY59" s="144"/>
      <c r="AZ59" s="144"/>
      <c r="BA59" s="144"/>
      <c r="BB59" s="144"/>
      <c r="BC59" s="144"/>
      <c r="BD59" s="144"/>
      <c r="BE59" s="144"/>
      <c r="BF59" s="144"/>
      <c r="BG59" s="144"/>
      <c r="BH59" s="144"/>
      <c r="BI59" s="144"/>
      <c r="BJ59" s="144"/>
      <c r="BK59" s="144"/>
      <c r="BL59" s="144"/>
      <c r="BM59" s="144"/>
      <c r="BN59" s="144"/>
      <c r="BO59" s="144"/>
      <c r="BP59" s="144"/>
      <c r="BQ59" s="144"/>
      <c r="BR59" s="144"/>
      <c r="BS59" s="144"/>
      <c r="BT59" s="144"/>
      <c r="BU59" s="144"/>
      <c r="BV59" s="144"/>
      <c r="BW59" s="144"/>
      <c r="BX59" s="144"/>
      <c r="BY59" s="144"/>
      <c r="BZ59" s="144"/>
      <c r="CA59" s="144"/>
      <c r="CB59" s="144"/>
      <c r="CC59" s="144"/>
      <c r="CD59" s="144"/>
      <c r="CE59" s="144"/>
      <c r="CF59" s="144"/>
      <c r="CG59" s="144"/>
      <c r="CH59" s="144"/>
      <c r="CI59" s="144"/>
      <c r="CJ59" s="144"/>
      <c r="CK59" s="144"/>
      <c r="CL59" s="144"/>
      <c r="CM59" s="144"/>
      <c r="CN59" s="144"/>
      <c r="CO59" s="144"/>
      <c r="CP59" s="144"/>
      <c r="CQ59" s="144"/>
      <c r="CR59" s="144"/>
      <c r="CS59" s="144"/>
      <c r="CT59" s="144"/>
      <c r="CU59" s="144"/>
      <c r="CV59" s="144"/>
      <c r="CW59" s="144"/>
      <c r="CX59" s="144"/>
      <c r="CY59" s="28"/>
      <c r="CZ59" s="163"/>
      <c r="DA59" s="165"/>
      <c r="DB59" s="165"/>
      <c r="DC59" s="165"/>
      <c r="DD59" s="165"/>
      <c r="DE59" s="167"/>
      <c r="DF59" s="41" t="s">
        <v>99</v>
      </c>
      <c r="DG59" s="21" t="str">
        <f t="shared" si="15"/>
        <v>LUC</v>
      </c>
      <c r="DH59" s="19">
        <f t="shared" si="15"/>
        <v>631</v>
      </c>
      <c r="DI59" s="19">
        <f t="shared" si="15"/>
        <v>49</v>
      </c>
      <c r="DJ59" s="19" t="s">
        <v>476</v>
      </c>
      <c r="DK59" s="19" t="s">
        <v>498</v>
      </c>
      <c r="DL59" s="19" t="s">
        <v>499</v>
      </c>
      <c r="DM59" s="24" t="s">
        <v>480</v>
      </c>
      <c r="DN59" s="63">
        <v>2.2000000000000002</v>
      </c>
    </row>
    <row r="60" spans="1:118" s="4" customFormat="1" ht="81.599999999999994" customHeight="1">
      <c r="A60" s="19">
        <v>30</v>
      </c>
      <c r="B60" s="20" t="s">
        <v>195</v>
      </c>
      <c r="C60" s="12" t="s">
        <v>196</v>
      </c>
      <c r="D60" s="25" t="s">
        <v>459</v>
      </c>
      <c r="E60" s="13" t="s">
        <v>95</v>
      </c>
      <c r="F60" s="21" t="s">
        <v>90</v>
      </c>
      <c r="G60" s="19">
        <v>632</v>
      </c>
      <c r="H60" s="19">
        <v>49</v>
      </c>
      <c r="I60" s="22">
        <v>1137.4000000000001</v>
      </c>
      <c r="J60" s="23" t="s">
        <v>197</v>
      </c>
      <c r="K60" s="19">
        <v>3</v>
      </c>
      <c r="L60" s="19">
        <v>5</v>
      </c>
      <c r="M60" s="22">
        <f t="shared" si="0"/>
        <v>1858</v>
      </c>
      <c r="N60" s="22"/>
      <c r="O60" s="22"/>
      <c r="P60" s="22">
        <f t="shared" si="16"/>
        <v>56</v>
      </c>
      <c r="Q60" s="22">
        <v>14</v>
      </c>
      <c r="R60" s="22">
        <f t="shared" si="13"/>
        <v>0</v>
      </c>
      <c r="S60" s="22"/>
      <c r="T60" s="22">
        <f>U60+V60</f>
        <v>94</v>
      </c>
      <c r="U60" s="22">
        <v>15</v>
      </c>
      <c r="V60" s="22">
        <v>79</v>
      </c>
      <c r="W60" s="22">
        <f t="shared" si="3"/>
        <v>1806</v>
      </c>
      <c r="X60" s="22">
        <f t="shared" si="12"/>
        <v>0</v>
      </c>
      <c r="Y60" s="26">
        <f t="shared" si="10"/>
        <v>1829</v>
      </c>
      <c r="Z60" s="22">
        <f t="shared" si="8"/>
        <v>1829</v>
      </c>
      <c r="AA60" s="22">
        <f t="shared" si="4"/>
        <v>1885</v>
      </c>
      <c r="AB60" s="22"/>
      <c r="AC60" s="22"/>
      <c r="AD60" s="22"/>
      <c r="AE60" s="22"/>
      <c r="AF60" s="22"/>
      <c r="AG60" s="22"/>
      <c r="AH60" s="22"/>
      <c r="AI60" s="22"/>
      <c r="AJ60" s="22"/>
      <c r="AK60" s="22"/>
      <c r="AL60" s="22"/>
      <c r="AM60" s="22"/>
      <c r="AN60" s="22"/>
      <c r="AO60" s="22">
        <v>1137</v>
      </c>
      <c r="AP60" s="22"/>
      <c r="AQ60" s="22"/>
      <c r="AR60" s="22"/>
      <c r="AS60" s="22"/>
      <c r="AT60" s="22"/>
      <c r="AU60" s="22"/>
      <c r="AV60" s="22"/>
      <c r="AW60" s="22"/>
      <c r="AX60" s="22"/>
      <c r="AY60" s="22"/>
      <c r="AZ60" s="22"/>
      <c r="BA60" s="22"/>
      <c r="BB60" s="22"/>
      <c r="BC60" s="22"/>
      <c r="BD60" s="22"/>
      <c r="BE60" s="22">
        <f>20+593</f>
        <v>613</v>
      </c>
      <c r="BF60" s="22"/>
      <c r="BG60" s="22"/>
      <c r="BH60" s="22">
        <v>79</v>
      </c>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f t="shared" si="5"/>
        <v>56</v>
      </c>
      <c r="CX60" s="22">
        <f t="shared" si="6"/>
        <v>0</v>
      </c>
      <c r="CY60" s="23" t="s">
        <v>393</v>
      </c>
      <c r="CZ60" s="58">
        <v>1137</v>
      </c>
      <c r="DA60" s="12"/>
      <c r="DB60" s="19"/>
      <c r="DC60" s="19"/>
      <c r="DD60" s="19"/>
      <c r="DE60" s="15"/>
      <c r="DF60" s="25" t="s">
        <v>459</v>
      </c>
      <c r="DG60" s="21" t="str">
        <f t="shared" si="15"/>
        <v>LUC</v>
      </c>
      <c r="DH60" s="19">
        <f t="shared" si="15"/>
        <v>632</v>
      </c>
      <c r="DI60" s="19">
        <f t="shared" si="15"/>
        <v>49</v>
      </c>
      <c r="DJ60" s="19" t="s">
        <v>476</v>
      </c>
      <c r="DK60" s="19" t="s">
        <v>498</v>
      </c>
      <c r="DL60" s="19" t="s">
        <v>499</v>
      </c>
      <c r="DM60" s="24" t="s">
        <v>480</v>
      </c>
      <c r="DN60" s="63">
        <v>1137.4000000000001</v>
      </c>
    </row>
    <row r="61" spans="1:118" s="4" customFormat="1" ht="43.8" customHeight="1">
      <c r="A61" s="141">
        <v>31</v>
      </c>
      <c r="B61" s="20" t="s">
        <v>198</v>
      </c>
      <c r="C61" s="12" t="s">
        <v>199</v>
      </c>
      <c r="D61" s="12" t="s">
        <v>425</v>
      </c>
      <c r="E61" s="13" t="s">
        <v>95</v>
      </c>
      <c r="F61" s="21" t="s">
        <v>90</v>
      </c>
      <c r="G61" s="19">
        <v>633</v>
      </c>
      <c r="H61" s="19">
        <v>49</v>
      </c>
      <c r="I61" s="22">
        <v>1684</v>
      </c>
      <c r="J61" s="148" t="s">
        <v>200</v>
      </c>
      <c r="K61" s="141">
        <v>5</v>
      </c>
      <c r="L61" s="141">
        <v>5</v>
      </c>
      <c r="M61" s="22">
        <f t="shared" si="0"/>
        <v>2830</v>
      </c>
      <c r="N61" s="22"/>
      <c r="O61" s="22"/>
      <c r="P61" s="22">
        <f t="shared" si="16"/>
        <v>0</v>
      </c>
      <c r="Q61" s="22"/>
      <c r="R61" s="22">
        <f t="shared" si="13"/>
        <v>0</v>
      </c>
      <c r="S61" s="22"/>
      <c r="T61" s="22">
        <f>U61+V61</f>
        <v>721</v>
      </c>
      <c r="U61" s="22">
        <v>22</v>
      </c>
      <c r="V61" s="22">
        <f>170+529</f>
        <v>699</v>
      </c>
      <c r="W61" s="22">
        <f t="shared" si="3"/>
        <v>2109</v>
      </c>
      <c r="X61" s="22">
        <f t="shared" si="12"/>
        <v>0</v>
      </c>
      <c r="Y61" s="26">
        <f t="shared" si="10"/>
        <v>2808</v>
      </c>
      <c r="Z61" s="22">
        <f t="shared" si="8"/>
        <v>2808</v>
      </c>
      <c r="AA61" s="22">
        <f t="shared" si="4"/>
        <v>2808</v>
      </c>
      <c r="AB61" s="22"/>
      <c r="AC61" s="22"/>
      <c r="AD61" s="22"/>
      <c r="AE61" s="22"/>
      <c r="AF61" s="22"/>
      <c r="AG61" s="22"/>
      <c r="AH61" s="22"/>
      <c r="AI61" s="22"/>
      <c r="AJ61" s="22"/>
      <c r="AK61" s="22"/>
      <c r="AL61" s="22"/>
      <c r="AM61" s="22"/>
      <c r="AN61" s="22"/>
      <c r="AO61" s="22">
        <v>1684</v>
      </c>
      <c r="AP61" s="22"/>
      <c r="AQ61" s="22"/>
      <c r="AR61" s="22"/>
      <c r="AS61" s="22"/>
      <c r="AT61" s="22"/>
      <c r="AU61" s="22"/>
      <c r="AV61" s="22"/>
      <c r="AW61" s="22"/>
      <c r="AX61" s="22"/>
      <c r="AY61" s="22"/>
      <c r="AZ61" s="22"/>
      <c r="BA61" s="22">
        <v>529</v>
      </c>
      <c r="BB61" s="22"/>
      <c r="BC61" s="22">
        <v>425</v>
      </c>
      <c r="BD61" s="22"/>
      <c r="BE61" s="22"/>
      <c r="BF61" s="22"/>
      <c r="BG61" s="22">
        <v>170</v>
      </c>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f t="shared" si="5"/>
        <v>0</v>
      </c>
      <c r="CX61" s="22">
        <f t="shared" si="6"/>
        <v>0</v>
      </c>
      <c r="CY61" s="23" t="s">
        <v>393</v>
      </c>
      <c r="CZ61" s="58">
        <v>1684</v>
      </c>
      <c r="DA61" s="12"/>
      <c r="DB61" s="19"/>
      <c r="DC61" s="19"/>
      <c r="DD61" s="19"/>
      <c r="DE61" s="15"/>
      <c r="DF61" s="12" t="s">
        <v>425</v>
      </c>
      <c r="DG61" s="21" t="str">
        <f t="shared" si="15"/>
        <v>LUC</v>
      </c>
      <c r="DH61" s="19">
        <f t="shared" si="15"/>
        <v>633</v>
      </c>
      <c r="DI61" s="19">
        <f t="shared" si="15"/>
        <v>49</v>
      </c>
      <c r="DJ61" s="19" t="s">
        <v>476</v>
      </c>
      <c r="DK61" s="19" t="s">
        <v>498</v>
      </c>
      <c r="DL61" s="19" t="s">
        <v>499</v>
      </c>
      <c r="DM61" s="24" t="s">
        <v>480</v>
      </c>
      <c r="DN61" s="63">
        <v>1684</v>
      </c>
    </row>
    <row r="62" spans="1:118" s="4" customFormat="1" ht="21.6" customHeight="1">
      <c r="A62" s="142"/>
      <c r="B62" s="20"/>
      <c r="C62" s="12" t="s">
        <v>98</v>
      </c>
      <c r="D62" s="12" t="s">
        <v>98</v>
      </c>
      <c r="E62" s="13"/>
      <c r="F62" s="21" t="s">
        <v>90</v>
      </c>
      <c r="G62" s="19">
        <v>633</v>
      </c>
      <c r="H62" s="19">
        <v>49</v>
      </c>
      <c r="I62" s="22">
        <v>3.6</v>
      </c>
      <c r="J62" s="149"/>
      <c r="K62" s="142"/>
      <c r="L62" s="142"/>
      <c r="M62" s="22"/>
      <c r="N62" s="22"/>
      <c r="O62" s="22"/>
      <c r="P62" s="22"/>
      <c r="Q62" s="22"/>
      <c r="R62" s="22"/>
      <c r="S62" s="22"/>
      <c r="T62" s="22"/>
      <c r="U62" s="22"/>
      <c r="V62" s="22"/>
      <c r="W62" s="22"/>
      <c r="X62" s="22"/>
      <c r="Y62" s="26"/>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12"/>
      <c r="DB62" s="19"/>
      <c r="DC62" s="19"/>
      <c r="DD62" s="19"/>
      <c r="DE62" s="15"/>
      <c r="DF62" s="41" t="s">
        <v>99</v>
      </c>
      <c r="DG62" s="21" t="str">
        <f t="shared" si="15"/>
        <v>LUC</v>
      </c>
      <c r="DH62" s="19">
        <f t="shared" si="15"/>
        <v>633</v>
      </c>
      <c r="DI62" s="19">
        <f t="shared" si="15"/>
        <v>49</v>
      </c>
      <c r="DJ62" s="19" t="s">
        <v>476</v>
      </c>
      <c r="DK62" s="19" t="s">
        <v>498</v>
      </c>
      <c r="DL62" s="19" t="s">
        <v>499</v>
      </c>
      <c r="DM62" s="24" t="s">
        <v>480</v>
      </c>
      <c r="DN62" s="63">
        <v>3.6</v>
      </c>
    </row>
    <row r="63" spans="1:118" s="4" customFormat="1" ht="93" customHeight="1">
      <c r="A63" s="141">
        <v>32</v>
      </c>
      <c r="B63" s="20" t="s">
        <v>201</v>
      </c>
      <c r="C63" s="12" t="s">
        <v>202</v>
      </c>
      <c r="D63" s="23" t="s">
        <v>460</v>
      </c>
      <c r="E63" s="13" t="s">
        <v>190</v>
      </c>
      <c r="F63" s="21" t="s">
        <v>90</v>
      </c>
      <c r="G63" s="19">
        <v>634</v>
      </c>
      <c r="H63" s="19">
        <v>49</v>
      </c>
      <c r="I63" s="22">
        <v>1095</v>
      </c>
      <c r="J63" s="148" t="s">
        <v>203</v>
      </c>
      <c r="K63" s="159">
        <v>4</v>
      </c>
      <c r="L63" s="159">
        <v>2</v>
      </c>
      <c r="M63" s="143">
        <f t="shared" si="0"/>
        <v>2104</v>
      </c>
      <c r="N63" s="22"/>
      <c r="O63" s="143"/>
      <c r="P63" s="143">
        <f t="shared" si="16"/>
        <v>0</v>
      </c>
      <c r="Q63" s="143"/>
      <c r="R63" s="143">
        <f t="shared" si="13"/>
        <v>0</v>
      </c>
      <c r="S63" s="143"/>
      <c r="T63" s="143">
        <f>U63+V63</f>
        <v>242</v>
      </c>
      <c r="U63" s="143">
        <v>21</v>
      </c>
      <c r="V63" s="143">
        <v>221</v>
      </c>
      <c r="W63" s="143">
        <f t="shared" si="3"/>
        <v>1862</v>
      </c>
      <c r="X63" s="143">
        <f t="shared" si="12"/>
        <v>0</v>
      </c>
      <c r="Y63" s="143">
        <f t="shared" si="10"/>
        <v>2083</v>
      </c>
      <c r="Z63" s="143">
        <f t="shared" si="8"/>
        <v>2083</v>
      </c>
      <c r="AA63" s="143">
        <f t="shared" si="4"/>
        <v>2083</v>
      </c>
      <c r="AB63" s="143"/>
      <c r="AC63" s="143"/>
      <c r="AD63" s="143"/>
      <c r="AE63" s="143"/>
      <c r="AF63" s="143"/>
      <c r="AG63" s="143"/>
      <c r="AH63" s="143"/>
      <c r="AI63" s="143"/>
      <c r="AJ63" s="143"/>
      <c r="AK63" s="143"/>
      <c r="AL63" s="143"/>
      <c r="AM63" s="143"/>
      <c r="AN63" s="143"/>
      <c r="AO63" s="143">
        <v>1095</v>
      </c>
      <c r="AP63" s="143">
        <v>560</v>
      </c>
      <c r="AQ63" s="143"/>
      <c r="AR63" s="143"/>
      <c r="AS63" s="143"/>
      <c r="AT63" s="143"/>
      <c r="AU63" s="143"/>
      <c r="AV63" s="143"/>
      <c r="AW63" s="143"/>
      <c r="AX63" s="143"/>
      <c r="AY63" s="143"/>
      <c r="AZ63" s="143"/>
      <c r="BA63" s="143"/>
      <c r="BB63" s="143"/>
      <c r="BC63" s="143"/>
      <c r="BD63" s="143">
        <f>73+134</f>
        <v>207</v>
      </c>
      <c r="BE63" s="143"/>
      <c r="BF63" s="143"/>
      <c r="BG63" s="143"/>
      <c r="BH63" s="143">
        <v>221</v>
      </c>
      <c r="BI63" s="143"/>
      <c r="BJ63" s="143"/>
      <c r="BK63" s="143"/>
      <c r="BL63" s="143"/>
      <c r="BM63" s="143"/>
      <c r="BN63" s="143"/>
      <c r="BO63" s="143"/>
      <c r="BP63" s="143"/>
      <c r="BQ63" s="143"/>
      <c r="BR63" s="143"/>
      <c r="BS63" s="143"/>
      <c r="BT63" s="143"/>
      <c r="BU63" s="143"/>
      <c r="BV63" s="143"/>
      <c r="BW63" s="143"/>
      <c r="BX63" s="143"/>
      <c r="BY63" s="143"/>
      <c r="BZ63" s="143"/>
      <c r="CA63" s="143"/>
      <c r="CB63" s="143"/>
      <c r="CC63" s="143"/>
      <c r="CD63" s="143"/>
      <c r="CE63" s="143"/>
      <c r="CF63" s="143"/>
      <c r="CG63" s="143"/>
      <c r="CH63" s="143"/>
      <c r="CI63" s="143"/>
      <c r="CJ63" s="143"/>
      <c r="CK63" s="143"/>
      <c r="CL63" s="143"/>
      <c r="CM63" s="143"/>
      <c r="CN63" s="143"/>
      <c r="CO63" s="143"/>
      <c r="CP63" s="143"/>
      <c r="CQ63" s="143"/>
      <c r="CR63" s="143"/>
      <c r="CS63" s="143"/>
      <c r="CT63" s="143"/>
      <c r="CU63" s="143"/>
      <c r="CV63" s="143"/>
      <c r="CW63" s="143">
        <f t="shared" si="5"/>
        <v>0</v>
      </c>
      <c r="CX63" s="143">
        <f t="shared" si="6"/>
        <v>0</v>
      </c>
      <c r="CY63" s="23" t="s">
        <v>393</v>
      </c>
      <c r="CZ63" s="58">
        <v>1095</v>
      </c>
      <c r="DA63" s="12"/>
      <c r="DB63" s="19"/>
      <c r="DC63" s="19"/>
      <c r="DD63" s="19"/>
      <c r="DE63" s="15"/>
      <c r="DF63" s="25" t="s">
        <v>460</v>
      </c>
      <c r="DG63" s="21" t="str">
        <f t="shared" si="15"/>
        <v>LUC</v>
      </c>
      <c r="DH63" s="19">
        <f t="shared" si="15"/>
        <v>634</v>
      </c>
      <c r="DI63" s="19">
        <f t="shared" si="15"/>
        <v>49</v>
      </c>
      <c r="DJ63" s="19" t="s">
        <v>476</v>
      </c>
      <c r="DK63" s="19" t="s">
        <v>498</v>
      </c>
      <c r="DL63" s="19" t="s">
        <v>499</v>
      </c>
      <c r="DM63" s="24" t="s">
        <v>480</v>
      </c>
      <c r="DN63" s="63">
        <v>1095</v>
      </c>
    </row>
    <row r="64" spans="1:118" s="4" customFormat="1" ht="18.600000000000001" customHeight="1">
      <c r="A64" s="147"/>
      <c r="B64" s="20"/>
      <c r="C64" s="12" t="s">
        <v>98</v>
      </c>
      <c r="D64" s="12" t="s">
        <v>98</v>
      </c>
      <c r="E64" s="13"/>
      <c r="F64" s="21" t="s">
        <v>90</v>
      </c>
      <c r="G64" s="19">
        <v>634</v>
      </c>
      <c r="H64" s="19">
        <v>49</v>
      </c>
      <c r="I64" s="22">
        <v>7.8</v>
      </c>
      <c r="J64" s="158"/>
      <c r="K64" s="160"/>
      <c r="L64" s="160"/>
      <c r="M64" s="157"/>
      <c r="N64" s="22"/>
      <c r="O64" s="157"/>
      <c r="P64" s="157"/>
      <c r="Q64" s="157"/>
      <c r="R64" s="157"/>
      <c r="S64" s="157"/>
      <c r="T64" s="157"/>
      <c r="U64" s="157"/>
      <c r="V64" s="157"/>
      <c r="W64" s="157"/>
      <c r="X64" s="157"/>
      <c r="Y64" s="157"/>
      <c r="Z64" s="157"/>
      <c r="AA64" s="157"/>
      <c r="AB64" s="157"/>
      <c r="AC64" s="157"/>
      <c r="AD64" s="157"/>
      <c r="AE64" s="157"/>
      <c r="AF64" s="157"/>
      <c r="AG64" s="157"/>
      <c r="AH64" s="157"/>
      <c r="AI64" s="157"/>
      <c r="AJ64" s="157"/>
      <c r="AK64" s="157"/>
      <c r="AL64" s="157"/>
      <c r="AM64" s="157"/>
      <c r="AN64" s="157"/>
      <c r="AO64" s="157"/>
      <c r="AP64" s="157"/>
      <c r="AQ64" s="157"/>
      <c r="AR64" s="157"/>
      <c r="AS64" s="157"/>
      <c r="AT64" s="157"/>
      <c r="AU64" s="157"/>
      <c r="AV64" s="157"/>
      <c r="AW64" s="157"/>
      <c r="AX64" s="157"/>
      <c r="AY64" s="157"/>
      <c r="AZ64" s="157"/>
      <c r="BA64" s="157"/>
      <c r="BB64" s="157"/>
      <c r="BC64" s="157"/>
      <c r="BD64" s="157"/>
      <c r="BE64" s="157"/>
      <c r="BF64" s="157"/>
      <c r="BG64" s="157"/>
      <c r="BH64" s="157"/>
      <c r="BI64" s="157"/>
      <c r="BJ64" s="157"/>
      <c r="BK64" s="157"/>
      <c r="BL64" s="157"/>
      <c r="BM64" s="157"/>
      <c r="BN64" s="157"/>
      <c r="BO64" s="157"/>
      <c r="BP64" s="157"/>
      <c r="BQ64" s="157"/>
      <c r="BR64" s="157"/>
      <c r="BS64" s="157"/>
      <c r="BT64" s="157"/>
      <c r="BU64" s="157"/>
      <c r="BV64" s="157"/>
      <c r="BW64" s="157"/>
      <c r="BX64" s="157"/>
      <c r="BY64" s="157"/>
      <c r="BZ64" s="157"/>
      <c r="CA64" s="157"/>
      <c r="CB64" s="157"/>
      <c r="CC64" s="157"/>
      <c r="CD64" s="157"/>
      <c r="CE64" s="157"/>
      <c r="CF64" s="157"/>
      <c r="CG64" s="157"/>
      <c r="CH64" s="157"/>
      <c r="CI64" s="157"/>
      <c r="CJ64" s="157"/>
      <c r="CK64" s="157"/>
      <c r="CL64" s="157"/>
      <c r="CM64" s="157"/>
      <c r="CN64" s="157"/>
      <c r="CO64" s="157"/>
      <c r="CP64" s="157"/>
      <c r="CQ64" s="157"/>
      <c r="CR64" s="157"/>
      <c r="CS64" s="157"/>
      <c r="CT64" s="157"/>
      <c r="CU64" s="157"/>
      <c r="CV64" s="157"/>
      <c r="CW64" s="157"/>
      <c r="CX64" s="157"/>
      <c r="CY64" s="40"/>
      <c r="CZ64" s="22"/>
      <c r="DA64" s="12"/>
      <c r="DB64" s="19"/>
      <c r="DC64" s="19"/>
      <c r="DD64" s="19"/>
      <c r="DE64" s="15"/>
      <c r="DF64" s="41" t="s">
        <v>99</v>
      </c>
      <c r="DG64" s="21" t="str">
        <f t="shared" si="15"/>
        <v>LUC</v>
      </c>
      <c r="DH64" s="19">
        <f t="shared" si="15"/>
        <v>634</v>
      </c>
      <c r="DI64" s="19">
        <f t="shared" si="15"/>
        <v>49</v>
      </c>
      <c r="DJ64" s="19" t="s">
        <v>476</v>
      </c>
      <c r="DK64" s="19" t="s">
        <v>498</v>
      </c>
      <c r="DL64" s="19" t="s">
        <v>499</v>
      </c>
      <c r="DM64" s="24" t="s">
        <v>480</v>
      </c>
      <c r="DN64" s="63">
        <v>7.8</v>
      </c>
    </row>
    <row r="65" spans="1:118" s="4" customFormat="1" ht="91.8" customHeight="1">
      <c r="A65" s="142"/>
      <c r="B65" s="20"/>
      <c r="C65" s="12" t="s">
        <v>202</v>
      </c>
      <c r="D65" s="23" t="s">
        <v>460</v>
      </c>
      <c r="E65" s="13"/>
      <c r="F65" s="19" t="s">
        <v>90</v>
      </c>
      <c r="G65" s="19">
        <v>80</v>
      </c>
      <c r="H65" s="19">
        <v>52</v>
      </c>
      <c r="I65" s="22">
        <v>560</v>
      </c>
      <c r="J65" s="149"/>
      <c r="K65" s="161"/>
      <c r="L65" s="161"/>
      <c r="M65" s="144"/>
      <c r="N65" s="22"/>
      <c r="O65" s="144"/>
      <c r="P65" s="144">
        <f>Q65*4</f>
        <v>0</v>
      </c>
      <c r="Q65" s="144"/>
      <c r="R65" s="144">
        <f>S65*2</f>
        <v>0</v>
      </c>
      <c r="S65" s="144"/>
      <c r="T65" s="144">
        <f>U65+V65</f>
        <v>0</v>
      </c>
      <c r="U65" s="144"/>
      <c r="V65" s="144"/>
      <c r="W65" s="144">
        <f>M65-N65+O65-Q65+P65-S65+R65-T65</f>
        <v>0</v>
      </c>
      <c r="X65" s="144">
        <f t="shared" si="12"/>
        <v>0</v>
      </c>
      <c r="Y65" s="144">
        <f t="shared" si="10"/>
        <v>0</v>
      </c>
      <c r="Z65" s="144">
        <f t="shared" si="8"/>
        <v>0</v>
      </c>
      <c r="AA65" s="144">
        <f>SUM(AB65:CX65)</f>
        <v>0</v>
      </c>
      <c r="AB65" s="144"/>
      <c r="AC65" s="144"/>
      <c r="AD65" s="144"/>
      <c r="AE65" s="144"/>
      <c r="AF65" s="144"/>
      <c r="AG65" s="144"/>
      <c r="AH65" s="144"/>
      <c r="AI65" s="144"/>
      <c r="AJ65" s="144"/>
      <c r="AK65" s="144"/>
      <c r="AL65" s="144"/>
      <c r="AM65" s="144"/>
      <c r="AN65" s="144"/>
      <c r="AO65" s="144"/>
      <c r="AP65" s="144"/>
      <c r="AQ65" s="144"/>
      <c r="AR65" s="144"/>
      <c r="AS65" s="144"/>
      <c r="AT65" s="144"/>
      <c r="AU65" s="144"/>
      <c r="AV65" s="144"/>
      <c r="AW65" s="144"/>
      <c r="AX65" s="144"/>
      <c r="AY65" s="144"/>
      <c r="AZ65" s="144"/>
      <c r="BA65" s="144"/>
      <c r="BB65" s="144"/>
      <c r="BC65" s="144"/>
      <c r="BD65" s="144"/>
      <c r="BE65" s="144"/>
      <c r="BF65" s="144"/>
      <c r="BG65" s="144"/>
      <c r="BH65" s="144"/>
      <c r="BI65" s="144"/>
      <c r="BJ65" s="144"/>
      <c r="BK65" s="144"/>
      <c r="BL65" s="144"/>
      <c r="BM65" s="144"/>
      <c r="BN65" s="144"/>
      <c r="BO65" s="144"/>
      <c r="BP65" s="144"/>
      <c r="BQ65" s="144"/>
      <c r="BR65" s="144"/>
      <c r="BS65" s="144"/>
      <c r="BT65" s="144"/>
      <c r="BU65" s="144"/>
      <c r="BV65" s="144"/>
      <c r="BW65" s="144"/>
      <c r="BX65" s="144"/>
      <c r="BY65" s="144"/>
      <c r="BZ65" s="144"/>
      <c r="CA65" s="144"/>
      <c r="CB65" s="144"/>
      <c r="CC65" s="144"/>
      <c r="CD65" s="144"/>
      <c r="CE65" s="144"/>
      <c r="CF65" s="144"/>
      <c r="CG65" s="144"/>
      <c r="CH65" s="144"/>
      <c r="CI65" s="144"/>
      <c r="CJ65" s="144"/>
      <c r="CK65" s="144"/>
      <c r="CL65" s="144"/>
      <c r="CM65" s="144"/>
      <c r="CN65" s="144"/>
      <c r="CO65" s="144"/>
      <c r="CP65" s="144"/>
      <c r="CQ65" s="144"/>
      <c r="CR65" s="144"/>
      <c r="CS65" s="144"/>
      <c r="CT65" s="144"/>
      <c r="CU65" s="144"/>
      <c r="CV65" s="144"/>
      <c r="CW65" s="144">
        <f>P65</f>
        <v>0</v>
      </c>
      <c r="CX65" s="144">
        <f>R65</f>
        <v>0</v>
      </c>
      <c r="CY65" s="23" t="s">
        <v>394</v>
      </c>
      <c r="CZ65" s="58">
        <v>560</v>
      </c>
      <c r="DA65" s="12"/>
      <c r="DB65" s="19"/>
      <c r="DC65" s="19"/>
      <c r="DD65" s="19"/>
      <c r="DE65" s="15"/>
      <c r="DF65" s="23" t="s">
        <v>475</v>
      </c>
      <c r="DG65" s="21" t="str">
        <f t="shared" si="15"/>
        <v>LUC</v>
      </c>
      <c r="DH65" s="19">
        <f t="shared" si="15"/>
        <v>80</v>
      </c>
      <c r="DI65" s="19">
        <f t="shared" si="15"/>
        <v>52</v>
      </c>
      <c r="DJ65" s="9" t="s">
        <v>477</v>
      </c>
      <c r="DK65" s="9" t="s">
        <v>500</v>
      </c>
      <c r="DL65" s="19" t="s">
        <v>501</v>
      </c>
      <c r="DM65" s="11" t="s">
        <v>479</v>
      </c>
      <c r="DN65" s="63">
        <v>560</v>
      </c>
    </row>
    <row r="66" spans="1:118" s="5" customFormat="1" ht="43.2" customHeight="1">
      <c r="A66" s="139">
        <v>33</v>
      </c>
      <c r="B66" s="30" t="s">
        <v>204</v>
      </c>
      <c r="C66" s="37" t="s">
        <v>205</v>
      </c>
      <c r="D66" s="36" t="s">
        <v>426</v>
      </c>
      <c r="E66" s="8" t="s">
        <v>95</v>
      </c>
      <c r="F66" s="9" t="s">
        <v>90</v>
      </c>
      <c r="G66" s="9">
        <v>1290</v>
      </c>
      <c r="H66" s="9">
        <v>49</v>
      </c>
      <c r="I66" s="32">
        <v>595.6</v>
      </c>
      <c r="J66" s="37" t="s">
        <v>206</v>
      </c>
      <c r="K66" s="9">
        <v>1</v>
      </c>
      <c r="L66" s="9">
        <v>3</v>
      </c>
      <c r="M66" s="32">
        <f t="shared" si="0"/>
        <v>726</v>
      </c>
      <c r="N66" s="32"/>
      <c r="O66" s="32"/>
      <c r="P66" s="32">
        <f t="shared" si="16"/>
        <v>0</v>
      </c>
      <c r="Q66" s="32"/>
      <c r="R66" s="32">
        <f t="shared" si="13"/>
        <v>0</v>
      </c>
      <c r="S66" s="32"/>
      <c r="T66" s="32">
        <f>U66+V66</f>
        <v>130.4</v>
      </c>
      <c r="U66" s="32">
        <v>9</v>
      </c>
      <c r="V66" s="32">
        <v>121.4</v>
      </c>
      <c r="W66" s="32">
        <f t="shared" si="3"/>
        <v>595.6</v>
      </c>
      <c r="X66" s="22">
        <f t="shared" si="12"/>
        <v>0</v>
      </c>
      <c r="Y66" s="26">
        <f t="shared" si="10"/>
        <v>717</v>
      </c>
      <c r="Z66" s="22">
        <f t="shared" si="8"/>
        <v>717</v>
      </c>
      <c r="AA66" s="32">
        <f t="shared" si="4"/>
        <v>717</v>
      </c>
      <c r="AB66" s="32"/>
      <c r="AC66" s="32"/>
      <c r="AD66" s="32"/>
      <c r="AE66" s="32"/>
      <c r="AF66" s="32"/>
      <c r="AG66" s="32"/>
      <c r="AH66" s="32"/>
      <c r="AI66" s="32"/>
      <c r="AJ66" s="32"/>
      <c r="AK66" s="32"/>
      <c r="AL66" s="32"/>
      <c r="AM66" s="32"/>
      <c r="AN66" s="32"/>
      <c r="AO66" s="32"/>
      <c r="AP66" s="32">
        <v>717</v>
      </c>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f t="shared" si="5"/>
        <v>0</v>
      </c>
      <c r="CX66" s="32">
        <f t="shared" si="6"/>
        <v>0</v>
      </c>
      <c r="CY66" s="23" t="s">
        <v>393</v>
      </c>
      <c r="CZ66" s="69">
        <f>717-121.4</f>
        <v>595.6</v>
      </c>
      <c r="DA66" s="36"/>
      <c r="DB66" s="9"/>
      <c r="DC66" s="9"/>
      <c r="DD66" s="9"/>
      <c r="DE66" s="14"/>
      <c r="DF66" s="36" t="s">
        <v>426</v>
      </c>
      <c r="DG66" s="21" t="str">
        <f t="shared" si="15"/>
        <v>LUC</v>
      </c>
      <c r="DH66" s="9">
        <f t="shared" si="15"/>
        <v>1290</v>
      </c>
      <c r="DI66" s="9">
        <f t="shared" si="15"/>
        <v>49</v>
      </c>
      <c r="DJ66" s="9" t="s">
        <v>476</v>
      </c>
      <c r="DK66" s="9" t="s">
        <v>500</v>
      </c>
      <c r="DL66" s="19" t="s">
        <v>501</v>
      </c>
      <c r="DM66" s="11" t="s">
        <v>479</v>
      </c>
      <c r="DN66" s="64">
        <v>595.6</v>
      </c>
    </row>
    <row r="67" spans="1:118" s="5" customFormat="1" ht="19.2" customHeight="1">
      <c r="A67" s="140"/>
      <c r="B67" s="30"/>
      <c r="C67" s="37" t="s">
        <v>98</v>
      </c>
      <c r="D67" s="37" t="s">
        <v>98</v>
      </c>
      <c r="E67" s="8"/>
      <c r="F67" s="9" t="s">
        <v>90</v>
      </c>
      <c r="G67" s="9">
        <v>1290</v>
      </c>
      <c r="H67" s="9">
        <v>49</v>
      </c>
      <c r="I67" s="32">
        <v>121.5</v>
      </c>
      <c r="J67" s="37"/>
      <c r="K67" s="9"/>
      <c r="L67" s="9"/>
      <c r="M67" s="32"/>
      <c r="N67" s="32"/>
      <c r="O67" s="32"/>
      <c r="P67" s="32"/>
      <c r="Q67" s="32"/>
      <c r="R67" s="32"/>
      <c r="S67" s="32"/>
      <c r="T67" s="32"/>
      <c r="U67" s="32"/>
      <c r="V67" s="32"/>
      <c r="W67" s="32"/>
      <c r="X67" s="22"/>
      <c r="Y67" s="26"/>
      <c r="Z67" s="2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6"/>
      <c r="DB67" s="9"/>
      <c r="DC67" s="9"/>
      <c r="DD67" s="9"/>
      <c r="DE67" s="14"/>
      <c r="DF67" s="41" t="s">
        <v>99</v>
      </c>
      <c r="DG67" s="21" t="str">
        <f t="shared" si="15"/>
        <v>LUC</v>
      </c>
      <c r="DH67" s="9">
        <f t="shared" si="15"/>
        <v>1290</v>
      </c>
      <c r="DI67" s="9">
        <f t="shared" si="15"/>
        <v>49</v>
      </c>
      <c r="DJ67" s="9" t="s">
        <v>476</v>
      </c>
      <c r="DK67" s="9" t="s">
        <v>500</v>
      </c>
      <c r="DL67" s="19" t="s">
        <v>501</v>
      </c>
      <c r="DM67" s="11" t="s">
        <v>479</v>
      </c>
      <c r="DN67" s="64">
        <v>121.5</v>
      </c>
    </row>
    <row r="68" spans="1:118" s="5" customFormat="1" ht="133.19999999999999" customHeight="1">
      <c r="A68" s="9">
        <v>34</v>
      </c>
      <c r="B68" s="30" t="s">
        <v>207</v>
      </c>
      <c r="C68" s="10" t="s">
        <v>208</v>
      </c>
      <c r="D68" s="72" t="s">
        <v>461</v>
      </c>
      <c r="E68" s="8" t="s">
        <v>95</v>
      </c>
      <c r="F68" s="9" t="s">
        <v>90</v>
      </c>
      <c r="G68" s="9">
        <v>1291</v>
      </c>
      <c r="H68" s="9">
        <v>49</v>
      </c>
      <c r="I68" s="32">
        <v>841.3</v>
      </c>
      <c r="J68" s="10" t="s">
        <v>208</v>
      </c>
      <c r="K68" s="9">
        <v>2</v>
      </c>
      <c r="L68" s="9">
        <v>1</v>
      </c>
      <c r="M68" s="32">
        <f t="shared" si="0"/>
        <v>1052</v>
      </c>
      <c r="N68" s="32"/>
      <c r="O68" s="32"/>
      <c r="P68" s="32">
        <f t="shared" si="16"/>
        <v>0</v>
      </c>
      <c r="Q68" s="32"/>
      <c r="R68" s="32">
        <f t="shared" si="13"/>
        <v>0</v>
      </c>
      <c r="S68" s="32"/>
      <c r="T68" s="32">
        <f t="shared" ref="T68:T155" si="17">U68+V68</f>
        <v>10</v>
      </c>
      <c r="U68" s="32">
        <v>10</v>
      </c>
      <c r="V68" s="32"/>
      <c r="W68" s="32">
        <f t="shared" si="3"/>
        <v>1042</v>
      </c>
      <c r="X68" s="22">
        <f t="shared" si="12"/>
        <v>0</v>
      </c>
      <c r="Y68" s="26">
        <f t="shared" si="10"/>
        <v>1042</v>
      </c>
      <c r="Z68" s="22">
        <f t="shared" si="8"/>
        <v>1042</v>
      </c>
      <c r="AA68" s="32">
        <f t="shared" si="4"/>
        <v>1042</v>
      </c>
      <c r="AB68" s="32"/>
      <c r="AC68" s="32"/>
      <c r="AD68" s="32"/>
      <c r="AE68" s="32"/>
      <c r="AF68" s="32"/>
      <c r="AG68" s="32"/>
      <c r="AH68" s="32"/>
      <c r="AI68" s="32"/>
      <c r="AJ68" s="32"/>
      <c r="AK68" s="32"/>
      <c r="AL68" s="32"/>
      <c r="AM68" s="32"/>
      <c r="AN68" s="32"/>
      <c r="AO68" s="32"/>
      <c r="AP68" s="32">
        <v>841</v>
      </c>
      <c r="AQ68" s="32"/>
      <c r="AR68" s="32"/>
      <c r="AS68" s="32"/>
      <c r="AT68" s="32"/>
      <c r="AU68" s="32"/>
      <c r="AV68" s="32"/>
      <c r="AW68" s="32"/>
      <c r="AX68" s="32"/>
      <c r="AY68" s="32"/>
      <c r="AZ68" s="32"/>
      <c r="BA68" s="32"/>
      <c r="BB68" s="32"/>
      <c r="BC68" s="32"/>
      <c r="BD68" s="32"/>
      <c r="BE68" s="32">
        <v>201</v>
      </c>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f t="shared" si="5"/>
        <v>0</v>
      </c>
      <c r="CX68" s="32">
        <f t="shared" si="6"/>
        <v>0</v>
      </c>
      <c r="CY68" s="23" t="s">
        <v>394</v>
      </c>
      <c r="CZ68" s="69">
        <v>841</v>
      </c>
      <c r="DA68" s="36"/>
      <c r="DB68" s="9"/>
      <c r="DC68" s="9"/>
      <c r="DD68" s="9"/>
      <c r="DE68" s="14"/>
      <c r="DF68" s="25" t="s">
        <v>461</v>
      </c>
      <c r="DG68" s="21" t="str">
        <f t="shared" si="15"/>
        <v>LUC</v>
      </c>
      <c r="DH68" s="9">
        <f t="shared" si="15"/>
        <v>1291</v>
      </c>
      <c r="DI68" s="9">
        <f t="shared" si="15"/>
        <v>49</v>
      </c>
      <c r="DJ68" s="9" t="s">
        <v>476</v>
      </c>
      <c r="DK68" s="9" t="s">
        <v>500</v>
      </c>
      <c r="DL68" s="19" t="s">
        <v>501</v>
      </c>
      <c r="DM68" s="11" t="s">
        <v>479</v>
      </c>
      <c r="DN68" s="64">
        <v>841.30000000000007</v>
      </c>
    </row>
    <row r="69" spans="1:118" s="5" customFormat="1" ht="49.2" customHeight="1">
      <c r="A69" s="9">
        <v>35</v>
      </c>
      <c r="B69" s="30" t="s">
        <v>209</v>
      </c>
      <c r="C69" s="37" t="s">
        <v>210</v>
      </c>
      <c r="D69" s="25" t="s">
        <v>212</v>
      </c>
      <c r="E69" s="8" t="s">
        <v>95</v>
      </c>
      <c r="F69" s="9" t="s">
        <v>90</v>
      </c>
      <c r="G69" s="9">
        <v>1294</v>
      </c>
      <c r="H69" s="9">
        <v>49</v>
      </c>
      <c r="I69" s="32">
        <v>1414.1</v>
      </c>
      <c r="J69" s="37" t="s">
        <v>211</v>
      </c>
      <c r="K69" s="9">
        <v>3</v>
      </c>
      <c r="L69" s="9">
        <v>3</v>
      </c>
      <c r="M69" s="32">
        <f t="shared" si="0"/>
        <v>1698</v>
      </c>
      <c r="N69" s="32"/>
      <c r="O69" s="32"/>
      <c r="P69" s="32">
        <f t="shared" si="16"/>
        <v>0</v>
      </c>
      <c r="Q69" s="32"/>
      <c r="R69" s="32">
        <f t="shared" si="13"/>
        <v>0</v>
      </c>
      <c r="S69" s="32"/>
      <c r="T69" s="32">
        <f t="shared" si="17"/>
        <v>17</v>
      </c>
      <c r="U69" s="32">
        <v>17</v>
      </c>
      <c r="V69" s="32"/>
      <c r="W69" s="32">
        <f t="shared" si="3"/>
        <v>1681</v>
      </c>
      <c r="X69" s="22">
        <f t="shared" si="12"/>
        <v>0</v>
      </c>
      <c r="Y69" s="26">
        <f t="shared" si="10"/>
        <v>1681</v>
      </c>
      <c r="Z69" s="22">
        <f t="shared" si="8"/>
        <v>1681</v>
      </c>
      <c r="AA69" s="32">
        <f t="shared" si="4"/>
        <v>1681</v>
      </c>
      <c r="AB69" s="32"/>
      <c r="AC69" s="32"/>
      <c r="AD69" s="32"/>
      <c r="AE69" s="32"/>
      <c r="AF69" s="32"/>
      <c r="AG69" s="32"/>
      <c r="AH69" s="32"/>
      <c r="AI69" s="32"/>
      <c r="AJ69" s="32"/>
      <c r="AK69" s="32"/>
      <c r="AL69" s="32"/>
      <c r="AM69" s="32"/>
      <c r="AN69" s="32"/>
      <c r="AO69" s="32"/>
      <c r="AP69" s="32">
        <v>1414</v>
      </c>
      <c r="AQ69" s="32"/>
      <c r="AR69" s="32"/>
      <c r="AS69" s="32"/>
      <c r="AT69" s="32"/>
      <c r="AU69" s="32"/>
      <c r="AV69" s="32"/>
      <c r="AW69" s="32"/>
      <c r="AX69" s="32"/>
      <c r="AY69" s="32"/>
      <c r="AZ69" s="32"/>
      <c r="BA69" s="32"/>
      <c r="BB69" s="32"/>
      <c r="BC69" s="32"/>
      <c r="BD69" s="32">
        <v>267</v>
      </c>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f t="shared" si="5"/>
        <v>0</v>
      </c>
      <c r="CX69" s="32">
        <f t="shared" si="6"/>
        <v>0</v>
      </c>
      <c r="CY69" s="23" t="s">
        <v>394</v>
      </c>
      <c r="CZ69" s="69">
        <v>1414</v>
      </c>
      <c r="DA69" s="36"/>
      <c r="DB69" s="9"/>
      <c r="DC69" s="9"/>
      <c r="DD69" s="9"/>
      <c r="DE69" s="14"/>
      <c r="DF69" s="25" t="s">
        <v>212</v>
      </c>
      <c r="DG69" s="21" t="str">
        <f t="shared" ref="DG69:DI86" si="18">F69</f>
        <v>LUC</v>
      </c>
      <c r="DH69" s="9">
        <f t="shared" si="18"/>
        <v>1294</v>
      </c>
      <c r="DI69" s="9">
        <f t="shared" si="18"/>
        <v>49</v>
      </c>
      <c r="DJ69" s="9" t="s">
        <v>476</v>
      </c>
      <c r="DK69" s="9" t="s">
        <v>500</v>
      </c>
      <c r="DL69" s="19" t="s">
        <v>501</v>
      </c>
      <c r="DM69" s="11" t="s">
        <v>479</v>
      </c>
      <c r="DN69" s="64">
        <v>1414.1</v>
      </c>
    </row>
    <row r="70" spans="1:118" s="5" customFormat="1" ht="120" customHeight="1">
      <c r="A70" s="139">
        <v>36</v>
      </c>
      <c r="B70" s="30" t="s">
        <v>213</v>
      </c>
      <c r="C70" s="42" t="s">
        <v>214</v>
      </c>
      <c r="D70" s="25" t="s">
        <v>462</v>
      </c>
      <c r="E70" s="8" t="s">
        <v>95</v>
      </c>
      <c r="F70" s="9" t="s">
        <v>90</v>
      </c>
      <c r="G70" s="9">
        <v>1294</v>
      </c>
      <c r="H70" s="9">
        <v>49</v>
      </c>
      <c r="I70" s="32">
        <v>936.5</v>
      </c>
      <c r="J70" s="32" t="s">
        <v>215</v>
      </c>
      <c r="K70" s="9">
        <v>3</v>
      </c>
      <c r="L70" s="9">
        <v>4</v>
      </c>
      <c r="M70" s="32">
        <f t="shared" si="0"/>
        <v>1778</v>
      </c>
      <c r="N70" s="32"/>
      <c r="O70" s="32"/>
      <c r="P70" s="32">
        <f t="shared" si="16"/>
        <v>0</v>
      </c>
      <c r="Q70" s="32"/>
      <c r="R70" s="32">
        <f t="shared" si="13"/>
        <v>0</v>
      </c>
      <c r="S70" s="32"/>
      <c r="T70" s="32">
        <f t="shared" si="17"/>
        <v>733.5</v>
      </c>
      <c r="U70" s="32">
        <v>12</v>
      </c>
      <c r="V70" s="32">
        <f>281+100.5+340</f>
        <v>721.5</v>
      </c>
      <c r="W70" s="32">
        <f t="shared" si="3"/>
        <v>1044.5</v>
      </c>
      <c r="X70" s="22">
        <f t="shared" si="12"/>
        <v>0</v>
      </c>
      <c r="Y70" s="26">
        <f t="shared" si="10"/>
        <v>1766</v>
      </c>
      <c r="Z70" s="22">
        <f t="shared" si="8"/>
        <v>1766</v>
      </c>
      <c r="AA70" s="32">
        <f t="shared" si="4"/>
        <v>1766</v>
      </c>
      <c r="AB70" s="32"/>
      <c r="AC70" s="32"/>
      <c r="AD70" s="32"/>
      <c r="AE70" s="32"/>
      <c r="AF70" s="32"/>
      <c r="AG70" s="32"/>
      <c r="AH70" s="32"/>
      <c r="AI70" s="32"/>
      <c r="AJ70" s="32"/>
      <c r="AK70" s="32"/>
      <c r="AL70" s="32"/>
      <c r="AM70" s="32"/>
      <c r="AN70" s="32"/>
      <c r="AO70" s="32"/>
      <c r="AP70" s="32">
        <v>1037</v>
      </c>
      <c r="AQ70" s="32"/>
      <c r="AR70" s="32"/>
      <c r="AS70" s="32"/>
      <c r="AT70" s="32"/>
      <c r="AU70" s="32"/>
      <c r="AV70" s="32"/>
      <c r="AW70" s="32"/>
      <c r="AX70" s="32"/>
      <c r="AY70" s="32"/>
      <c r="AZ70" s="32"/>
      <c r="BA70" s="32"/>
      <c r="BB70" s="32"/>
      <c r="BC70" s="32"/>
      <c r="BD70" s="32">
        <v>108</v>
      </c>
      <c r="BE70" s="32"/>
      <c r="BF70" s="32"/>
      <c r="BG70" s="32"/>
      <c r="BH70" s="32">
        <v>281</v>
      </c>
      <c r="BI70" s="32">
        <v>340</v>
      </c>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f t="shared" si="5"/>
        <v>0</v>
      </c>
      <c r="CX70" s="32">
        <f t="shared" si="6"/>
        <v>0</v>
      </c>
      <c r="CY70" s="23" t="s">
        <v>394</v>
      </c>
      <c r="CZ70" s="69">
        <v>936.5</v>
      </c>
      <c r="DA70" s="36"/>
      <c r="DB70" s="9"/>
      <c r="DC70" s="9"/>
      <c r="DD70" s="9"/>
      <c r="DE70" s="14"/>
      <c r="DF70" s="25" t="s">
        <v>462</v>
      </c>
      <c r="DG70" s="21" t="str">
        <f t="shared" si="18"/>
        <v>LUC</v>
      </c>
      <c r="DH70" s="9">
        <f t="shared" si="18"/>
        <v>1294</v>
      </c>
      <c r="DI70" s="9">
        <f t="shared" si="18"/>
        <v>49</v>
      </c>
      <c r="DJ70" s="9" t="s">
        <v>476</v>
      </c>
      <c r="DK70" s="9" t="s">
        <v>500</v>
      </c>
      <c r="DL70" s="19" t="s">
        <v>501</v>
      </c>
      <c r="DM70" s="11" t="s">
        <v>479</v>
      </c>
      <c r="DN70" s="64">
        <v>936.5</v>
      </c>
    </row>
    <row r="71" spans="1:118" s="5" customFormat="1" ht="22.8" customHeight="1">
      <c r="A71" s="140"/>
      <c r="B71" s="30"/>
      <c r="C71" s="42" t="s">
        <v>98</v>
      </c>
      <c r="D71" s="37" t="s">
        <v>98</v>
      </c>
      <c r="E71" s="8"/>
      <c r="F71" s="9" t="s">
        <v>90</v>
      </c>
      <c r="G71" s="9">
        <v>1294</v>
      </c>
      <c r="H71" s="9">
        <v>49</v>
      </c>
      <c r="I71" s="32">
        <v>100.5</v>
      </c>
      <c r="J71" s="32"/>
      <c r="K71" s="9"/>
      <c r="L71" s="9"/>
      <c r="M71" s="32"/>
      <c r="N71" s="32"/>
      <c r="O71" s="32"/>
      <c r="P71" s="32"/>
      <c r="Q71" s="32"/>
      <c r="R71" s="32"/>
      <c r="S71" s="32"/>
      <c r="T71" s="32"/>
      <c r="U71" s="32"/>
      <c r="V71" s="32"/>
      <c r="W71" s="32"/>
      <c r="X71" s="22"/>
      <c r="Y71" s="26"/>
      <c r="Z71" s="2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6"/>
      <c r="DB71" s="9"/>
      <c r="DC71" s="9"/>
      <c r="DD71" s="9"/>
      <c r="DE71" s="14"/>
      <c r="DF71" s="57" t="s">
        <v>98</v>
      </c>
      <c r="DG71" s="21" t="str">
        <f t="shared" si="18"/>
        <v>LUC</v>
      </c>
      <c r="DH71" s="9">
        <f t="shared" si="18"/>
        <v>1294</v>
      </c>
      <c r="DI71" s="9">
        <f t="shared" si="18"/>
        <v>49</v>
      </c>
      <c r="DJ71" s="9" t="s">
        <v>476</v>
      </c>
      <c r="DK71" s="9" t="s">
        <v>500</v>
      </c>
      <c r="DL71" s="19" t="s">
        <v>501</v>
      </c>
      <c r="DM71" s="11" t="s">
        <v>479</v>
      </c>
      <c r="DN71" s="64">
        <v>100.5</v>
      </c>
    </row>
    <row r="72" spans="1:118" s="5" customFormat="1" ht="201" customHeight="1">
      <c r="A72" s="9">
        <v>37</v>
      </c>
      <c r="B72" s="30" t="s">
        <v>216</v>
      </c>
      <c r="C72" s="37" t="s">
        <v>217</v>
      </c>
      <c r="D72" s="25" t="s">
        <v>482</v>
      </c>
      <c r="E72" s="8" t="s">
        <v>95</v>
      </c>
      <c r="F72" s="9" t="s">
        <v>90</v>
      </c>
      <c r="G72" s="9">
        <v>1295</v>
      </c>
      <c r="H72" s="9">
        <v>49</v>
      </c>
      <c r="I72" s="32">
        <v>557.29999999999995</v>
      </c>
      <c r="J72" s="10" t="s">
        <v>218</v>
      </c>
      <c r="K72" s="9">
        <v>2</v>
      </c>
      <c r="L72" s="9">
        <v>1</v>
      </c>
      <c r="M72" s="32">
        <f t="shared" si="0"/>
        <v>1052</v>
      </c>
      <c r="N72" s="32"/>
      <c r="O72" s="32"/>
      <c r="P72" s="32">
        <f t="shared" si="16"/>
        <v>0</v>
      </c>
      <c r="Q72" s="32"/>
      <c r="R72" s="32">
        <f t="shared" si="13"/>
        <v>0</v>
      </c>
      <c r="S72" s="32"/>
      <c r="T72" s="32">
        <f t="shared" si="17"/>
        <v>125</v>
      </c>
      <c r="U72" s="32">
        <v>10</v>
      </c>
      <c r="V72" s="32">
        <v>115</v>
      </c>
      <c r="W72" s="32">
        <f t="shared" si="3"/>
        <v>927</v>
      </c>
      <c r="X72" s="22">
        <f t="shared" si="12"/>
        <v>0</v>
      </c>
      <c r="Y72" s="26">
        <f t="shared" si="10"/>
        <v>1042</v>
      </c>
      <c r="Z72" s="22">
        <f t="shared" si="8"/>
        <v>1042</v>
      </c>
      <c r="AA72" s="32">
        <f t="shared" si="4"/>
        <v>1042</v>
      </c>
      <c r="AB72" s="32"/>
      <c r="AC72" s="32"/>
      <c r="AD72" s="32"/>
      <c r="AE72" s="32"/>
      <c r="AF72" s="32"/>
      <c r="AG72" s="32"/>
      <c r="AH72" s="32"/>
      <c r="AI72" s="32"/>
      <c r="AJ72" s="32"/>
      <c r="AK72" s="32"/>
      <c r="AL72" s="32"/>
      <c r="AM72" s="32"/>
      <c r="AN72" s="32"/>
      <c r="AO72" s="32"/>
      <c r="AP72" s="32">
        <v>557</v>
      </c>
      <c r="AQ72" s="32"/>
      <c r="AR72" s="32"/>
      <c r="AS72" s="32"/>
      <c r="AT72" s="32"/>
      <c r="AU72" s="32"/>
      <c r="AV72" s="32"/>
      <c r="AW72" s="32"/>
      <c r="AX72" s="32"/>
      <c r="AY72" s="32"/>
      <c r="AZ72" s="32"/>
      <c r="BA72" s="32"/>
      <c r="BB72" s="32"/>
      <c r="BC72" s="32"/>
      <c r="BD72" s="32">
        <v>370</v>
      </c>
      <c r="BE72" s="32"/>
      <c r="BF72" s="32"/>
      <c r="BG72" s="32"/>
      <c r="BH72" s="32">
        <v>115</v>
      </c>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f t="shared" si="5"/>
        <v>0</v>
      </c>
      <c r="CX72" s="32">
        <f t="shared" si="6"/>
        <v>0</v>
      </c>
      <c r="CY72" s="23" t="s">
        <v>394</v>
      </c>
      <c r="CZ72" s="69">
        <v>557</v>
      </c>
      <c r="DA72" s="36"/>
      <c r="DB72" s="9"/>
      <c r="DC72" s="9"/>
      <c r="DD72" s="9"/>
      <c r="DE72" s="14"/>
      <c r="DF72" s="25" t="s">
        <v>495</v>
      </c>
      <c r="DG72" s="21" t="str">
        <f t="shared" si="18"/>
        <v>LUC</v>
      </c>
      <c r="DH72" s="9">
        <f t="shared" si="18"/>
        <v>1295</v>
      </c>
      <c r="DI72" s="9">
        <f t="shared" si="18"/>
        <v>49</v>
      </c>
      <c r="DJ72" s="9" t="s">
        <v>476</v>
      </c>
      <c r="DK72" s="9" t="s">
        <v>500</v>
      </c>
      <c r="DL72" s="19" t="s">
        <v>501</v>
      </c>
      <c r="DM72" s="11" t="s">
        <v>479</v>
      </c>
      <c r="DN72" s="64">
        <v>557.29999999999995</v>
      </c>
    </row>
    <row r="73" spans="1:118" s="5" customFormat="1" ht="57" customHeight="1">
      <c r="A73" s="9">
        <v>38</v>
      </c>
      <c r="B73" s="30" t="s">
        <v>219</v>
      </c>
      <c r="C73" s="37" t="s">
        <v>220</v>
      </c>
      <c r="D73" s="72" t="s">
        <v>405</v>
      </c>
      <c r="E73" s="8" t="s">
        <v>95</v>
      </c>
      <c r="F73" s="9" t="s">
        <v>90</v>
      </c>
      <c r="G73" s="9">
        <v>1299</v>
      </c>
      <c r="H73" s="9">
        <v>49</v>
      </c>
      <c r="I73" s="32">
        <v>388</v>
      </c>
      <c r="J73" s="37" t="s">
        <v>221</v>
      </c>
      <c r="K73" s="9">
        <v>1</v>
      </c>
      <c r="L73" s="9">
        <v>1</v>
      </c>
      <c r="M73" s="32">
        <f t="shared" si="0"/>
        <v>566</v>
      </c>
      <c r="N73" s="32"/>
      <c r="O73" s="32"/>
      <c r="P73" s="32">
        <f t="shared" si="16"/>
        <v>0</v>
      </c>
      <c r="Q73" s="32"/>
      <c r="R73" s="32">
        <f t="shared" si="13"/>
        <v>0</v>
      </c>
      <c r="S73" s="32"/>
      <c r="T73" s="32">
        <f t="shared" si="17"/>
        <v>178</v>
      </c>
      <c r="U73" s="32">
        <v>6</v>
      </c>
      <c r="V73" s="32">
        <v>172</v>
      </c>
      <c r="W73" s="32">
        <f t="shared" si="3"/>
        <v>388</v>
      </c>
      <c r="X73" s="22">
        <f t="shared" si="12"/>
        <v>0</v>
      </c>
      <c r="Y73" s="26">
        <f t="shared" si="10"/>
        <v>560</v>
      </c>
      <c r="Z73" s="22">
        <f t="shared" si="8"/>
        <v>560</v>
      </c>
      <c r="AA73" s="32">
        <f t="shared" si="4"/>
        <v>560</v>
      </c>
      <c r="AB73" s="32"/>
      <c r="AC73" s="32"/>
      <c r="AD73" s="32"/>
      <c r="AE73" s="32"/>
      <c r="AF73" s="32"/>
      <c r="AG73" s="32"/>
      <c r="AH73" s="32"/>
      <c r="AI73" s="32"/>
      <c r="AJ73" s="32"/>
      <c r="AK73" s="32"/>
      <c r="AL73" s="32"/>
      <c r="AM73" s="32"/>
      <c r="AN73" s="32"/>
      <c r="AO73" s="32"/>
      <c r="AP73" s="32">
        <v>388</v>
      </c>
      <c r="AQ73" s="32"/>
      <c r="AR73" s="32"/>
      <c r="AS73" s="32"/>
      <c r="AT73" s="32"/>
      <c r="AU73" s="32"/>
      <c r="AV73" s="32"/>
      <c r="AW73" s="32"/>
      <c r="AX73" s="32"/>
      <c r="AY73" s="32"/>
      <c r="AZ73" s="32"/>
      <c r="BA73" s="32"/>
      <c r="BB73" s="32"/>
      <c r="BC73" s="32"/>
      <c r="BD73" s="32">
        <v>172</v>
      </c>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f t="shared" si="5"/>
        <v>0</v>
      </c>
      <c r="CX73" s="32">
        <f t="shared" si="6"/>
        <v>0</v>
      </c>
      <c r="CY73" s="23" t="s">
        <v>394</v>
      </c>
      <c r="CZ73" s="69">
        <v>388</v>
      </c>
      <c r="DA73" s="36"/>
      <c r="DB73" s="9"/>
      <c r="DC73" s="9"/>
      <c r="DD73" s="9"/>
      <c r="DE73" s="14"/>
      <c r="DF73" s="72" t="s">
        <v>405</v>
      </c>
      <c r="DG73" s="21" t="str">
        <f t="shared" si="18"/>
        <v>LUC</v>
      </c>
      <c r="DH73" s="9">
        <f t="shared" si="18"/>
        <v>1299</v>
      </c>
      <c r="DI73" s="9">
        <f t="shared" si="18"/>
        <v>49</v>
      </c>
      <c r="DJ73" s="9" t="s">
        <v>476</v>
      </c>
      <c r="DK73" s="9" t="s">
        <v>500</v>
      </c>
      <c r="DL73" s="19" t="s">
        <v>501</v>
      </c>
      <c r="DM73" s="11" t="s">
        <v>479</v>
      </c>
      <c r="DN73" s="64">
        <v>388</v>
      </c>
    </row>
    <row r="74" spans="1:118" s="5" customFormat="1" ht="39.6" customHeight="1">
      <c r="A74" s="9">
        <v>39</v>
      </c>
      <c r="B74" s="30" t="s">
        <v>222</v>
      </c>
      <c r="C74" s="37" t="s">
        <v>223</v>
      </c>
      <c r="D74" s="36" t="s">
        <v>427</v>
      </c>
      <c r="E74" s="8" t="s">
        <v>95</v>
      </c>
      <c r="F74" s="9" t="s">
        <v>90</v>
      </c>
      <c r="G74" s="9">
        <v>1299</v>
      </c>
      <c r="H74" s="9">
        <v>49</v>
      </c>
      <c r="I74" s="32">
        <v>1098</v>
      </c>
      <c r="J74" s="37" t="s">
        <v>224</v>
      </c>
      <c r="K74" s="9">
        <v>3</v>
      </c>
      <c r="L74" s="9">
        <v>4</v>
      </c>
      <c r="M74" s="32">
        <f t="shared" si="0"/>
        <v>1778</v>
      </c>
      <c r="N74" s="32"/>
      <c r="O74" s="32"/>
      <c r="P74" s="32">
        <f t="shared" si="16"/>
        <v>0</v>
      </c>
      <c r="Q74" s="32"/>
      <c r="R74" s="32">
        <f t="shared" si="13"/>
        <v>0</v>
      </c>
      <c r="S74" s="32"/>
      <c r="T74" s="32">
        <f t="shared" si="17"/>
        <v>14</v>
      </c>
      <c r="U74" s="32">
        <v>14</v>
      </c>
      <c r="V74" s="32"/>
      <c r="W74" s="32">
        <f t="shared" si="3"/>
        <v>1764</v>
      </c>
      <c r="X74" s="22">
        <f t="shared" si="12"/>
        <v>0</v>
      </c>
      <c r="Y74" s="26">
        <f t="shared" si="10"/>
        <v>1764</v>
      </c>
      <c r="Z74" s="22">
        <f t="shared" si="8"/>
        <v>1764</v>
      </c>
      <c r="AA74" s="32">
        <f t="shared" si="4"/>
        <v>1764</v>
      </c>
      <c r="AB74" s="32"/>
      <c r="AC74" s="32"/>
      <c r="AD74" s="32"/>
      <c r="AE74" s="32"/>
      <c r="AF74" s="32"/>
      <c r="AG74" s="32"/>
      <c r="AH74" s="32"/>
      <c r="AI74" s="32"/>
      <c r="AJ74" s="32"/>
      <c r="AK74" s="32"/>
      <c r="AL74" s="32"/>
      <c r="AM74" s="32"/>
      <c r="AN74" s="32"/>
      <c r="AO74" s="32"/>
      <c r="AP74" s="32">
        <v>1098</v>
      </c>
      <c r="AQ74" s="32"/>
      <c r="AR74" s="32"/>
      <c r="AS74" s="32"/>
      <c r="AT74" s="32">
        <v>367</v>
      </c>
      <c r="AU74" s="32"/>
      <c r="AV74" s="32"/>
      <c r="AW74" s="32"/>
      <c r="AX74" s="32"/>
      <c r="AY74" s="32"/>
      <c r="AZ74" s="32"/>
      <c r="BA74" s="32"/>
      <c r="BB74" s="32"/>
      <c r="BC74" s="32"/>
      <c r="BD74" s="32">
        <v>299</v>
      </c>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f t="shared" si="5"/>
        <v>0</v>
      </c>
      <c r="CX74" s="32">
        <f t="shared" si="6"/>
        <v>0</v>
      </c>
      <c r="CY74" s="23" t="s">
        <v>394</v>
      </c>
      <c r="CZ74" s="69">
        <v>1098</v>
      </c>
      <c r="DA74" s="36"/>
      <c r="DB74" s="9"/>
      <c r="DC74" s="9"/>
      <c r="DD74" s="9"/>
      <c r="DE74" s="14"/>
      <c r="DF74" s="36" t="s">
        <v>427</v>
      </c>
      <c r="DG74" s="21" t="str">
        <f t="shared" si="18"/>
        <v>LUC</v>
      </c>
      <c r="DH74" s="9">
        <f t="shared" si="18"/>
        <v>1299</v>
      </c>
      <c r="DI74" s="9">
        <f t="shared" si="18"/>
        <v>49</v>
      </c>
      <c r="DJ74" s="9" t="s">
        <v>476</v>
      </c>
      <c r="DK74" s="9" t="s">
        <v>500</v>
      </c>
      <c r="DL74" s="19" t="s">
        <v>501</v>
      </c>
      <c r="DM74" s="11" t="s">
        <v>479</v>
      </c>
      <c r="DN74" s="64">
        <v>1098</v>
      </c>
    </row>
    <row r="75" spans="1:118" s="5" customFormat="1" ht="24">
      <c r="A75" s="9">
        <v>40</v>
      </c>
      <c r="B75" s="30" t="s">
        <v>225</v>
      </c>
      <c r="C75" s="37" t="s">
        <v>226</v>
      </c>
      <c r="D75" s="36" t="s">
        <v>428</v>
      </c>
      <c r="E75" s="8" t="s">
        <v>95</v>
      </c>
      <c r="F75" s="9" t="s">
        <v>90</v>
      </c>
      <c r="G75" s="9">
        <v>1302</v>
      </c>
      <c r="H75" s="9">
        <v>49</v>
      </c>
      <c r="I75" s="32">
        <v>990</v>
      </c>
      <c r="J75" s="37" t="s">
        <v>227</v>
      </c>
      <c r="K75" s="9">
        <v>2</v>
      </c>
      <c r="L75" s="9">
        <v>3</v>
      </c>
      <c r="M75" s="32">
        <f t="shared" si="0"/>
        <v>1212</v>
      </c>
      <c r="N75" s="32"/>
      <c r="O75" s="32"/>
      <c r="P75" s="32">
        <f t="shared" si="16"/>
        <v>0</v>
      </c>
      <c r="Q75" s="32"/>
      <c r="R75" s="32">
        <f t="shared" si="13"/>
        <v>0</v>
      </c>
      <c r="S75" s="32"/>
      <c r="T75" s="32">
        <f t="shared" si="17"/>
        <v>122</v>
      </c>
      <c r="U75" s="32">
        <v>11</v>
      </c>
      <c r="V75" s="32">
        <v>111</v>
      </c>
      <c r="W75" s="32">
        <f t="shared" si="3"/>
        <v>1090</v>
      </c>
      <c r="X75" s="22">
        <f t="shared" si="12"/>
        <v>0</v>
      </c>
      <c r="Y75" s="26">
        <f t="shared" si="10"/>
        <v>1201</v>
      </c>
      <c r="Z75" s="22">
        <f t="shared" si="8"/>
        <v>1201</v>
      </c>
      <c r="AA75" s="32">
        <f t="shared" si="4"/>
        <v>1201</v>
      </c>
      <c r="AB75" s="32"/>
      <c r="AC75" s="32"/>
      <c r="AD75" s="32"/>
      <c r="AE75" s="32"/>
      <c r="AF75" s="32"/>
      <c r="AG75" s="32"/>
      <c r="AH75" s="32"/>
      <c r="AI75" s="32"/>
      <c r="AJ75" s="32"/>
      <c r="AK75" s="32"/>
      <c r="AL75" s="32"/>
      <c r="AM75" s="32"/>
      <c r="AN75" s="32"/>
      <c r="AO75" s="32"/>
      <c r="AP75" s="32">
        <v>990</v>
      </c>
      <c r="AQ75" s="32"/>
      <c r="AR75" s="32"/>
      <c r="AS75" s="32"/>
      <c r="AT75" s="32"/>
      <c r="AU75" s="32"/>
      <c r="AV75" s="32"/>
      <c r="AW75" s="32"/>
      <c r="AX75" s="32"/>
      <c r="AY75" s="32"/>
      <c r="AZ75" s="32"/>
      <c r="BA75" s="32"/>
      <c r="BB75" s="32"/>
      <c r="BC75" s="32"/>
      <c r="BD75" s="32">
        <v>100</v>
      </c>
      <c r="BE75" s="32"/>
      <c r="BF75" s="32"/>
      <c r="BG75" s="32">
        <v>111</v>
      </c>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f t="shared" si="5"/>
        <v>0</v>
      </c>
      <c r="CX75" s="32">
        <f t="shared" si="6"/>
        <v>0</v>
      </c>
      <c r="CY75" s="23" t="s">
        <v>394</v>
      </c>
      <c r="CZ75" s="69">
        <v>990</v>
      </c>
      <c r="DA75" s="36"/>
      <c r="DB75" s="9"/>
      <c r="DC75" s="9"/>
      <c r="DD75" s="9"/>
      <c r="DE75" s="14"/>
      <c r="DF75" s="36" t="s">
        <v>428</v>
      </c>
      <c r="DG75" s="21" t="str">
        <f t="shared" si="18"/>
        <v>LUC</v>
      </c>
      <c r="DH75" s="9">
        <f t="shared" si="18"/>
        <v>1302</v>
      </c>
      <c r="DI75" s="9">
        <f t="shared" si="18"/>
        <v>49</v>
      </c>
      <c r="DJ75" s="9" t="s">
        <v>476</v>
      </c>
      <c r="DK75" s="9" t="s">
        <v>500</v>
      </c>
      <c r="DL75" s="19" t="s">
        <v>501</v>
      </c>
      <c r="DM75" s="11" t="s">
        <v>479</v>
      </c>
      <c r="DN75" s="64">
        <v>990</v>
      </c>
    </row>
    <row r="76" spans="1:118" s="5" customFormat="1" ht="40.799999999999997" customHeight="1">
      <c r="A76" s="9">
        <v>41</v>
      </c>
      <c r="B76" s="30" t="s">
        <v>228</v>
      </c>
      <c r="C76" s="37" t="s">
        <v>229</v>
      </c>
      <c r="D76" s="37" t="s">
        <v>429</v>
      </c>
      <c r="E76" s="8" t="s">
        <v>95</v>
      </c>
      <c r="F76" s="9" t="s">
        <v>90</v>
      </c>
      <c r="G76" s="9">
        <v>1303</v>
      </c>
      <c r="H76" s="9">
        <v>49</v>
      </c>
      <c r="I76" s="32">
        <v>608.20000000000005</v>
      </c>
      <c r="J76" s="10" t="s">
        <v>230</v>
      </c>
      <c r="K76" s="9">
        <v>3</v>
      </c>
      <c r="L76" s="9">
        <v>5</v>
      </c>
      <c r="M76" s="32">
        <f t="shared" si="0"/>
        <v>1858</v>
      </c>
      <c r="N76" s="32"/>
      <c r="O76" s="32"/>
      <c r="P76" s="32">
        <f t="shared" si="16"/>
        <v>0</v>
      </c>
      <c r="Q76" s="32"/>
      <c r="R76" s="32">
        <f t="shared" si="13"/>
        <v>170</v>
      </c>
      <c r="S76" s="32">
        <v>85</v>
      </c>
      <c r="T76" s="32">
        <f t="shared" si="17"/>
        <v>80.400000000000006</v>
      </c>
      <c r="U76" s="32">
        <v>5</v>
      </c>
      <c r="V76" s="32">
        <v>75.400000000000006</v>
      </c>
      <c r="W76" s="32">
        <f t="shared" si="3"/>
        <v>1862.6</v>
      </c>
      <c r="X76" s="22">
        <f t="shared" si="12"/>
        <v>0</v>
      </c>
      <c r="Y76" s="26">
        <f t="shared" si="10"/>
        <v>1768</v>
      </c>
      <c r="Z76" s="22">
        <f t="shared" si="8"/>
        <v>1768</v>
      </c>
      <c r="AA76" s="32">
        <f t="shared" si="4"/>
        <v>1938</v>
      </c>
      <c r="AB76" s="32"/>
      <c r="AC76" s="32"/>
      <c r="AD76" s="32"/>
      <c r="AE76" s="32"/>
      <c r="AF76" s="32"/>
      <c r="AG76" s="32"/>
      <c r="AH76" s="32"/>
      <c r="AI76" s="32"/>
      <c r="AJ76" s="32"/>
      <c r="AK76" s="32"/>
      <c r="AL76" s="32"/>
      <c r="AM76" s="32"/>
      <c r="AN76" s="32"/>
      <c r="AO76" s="32"/>
      <c r="AP76" s="32">
        <v>608</v>
      </c>
      <c r="AQ76" s="32"/>
      <c r="AR76" s="32"/>
      <c r="AS76" s="32"/>
      <c r="AT76" s="32"/>
      <c r="AU76" s="32"/>
      <c r="AV76" s="32"/>
      <c r="AW76" s="32"/>
      <c r="AX76" s="32"/>
      <c r="AY76" s="32"/>
      <c r="AZ76" s="32"/>
      <c r="BA76" s="32"/>
      <c r="BB76" s="32"/>
      <c r="BC76" s="32">
        <f>390</f>
        <v>390</v>
      </c>
      <c r="BD76" s="32"/>
      <c r="BE76" s="32">
        <f>459+383-72</f>
        <v>770</v>
      </c>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f t="shared" si="5"/>
        <v>0</v>
      </c>
      <c r="CX76" s="32">
        <f t="shared" si="6"/>
        <v>170</v>
      </c>
      <c r="CY76" s="23" t="s">
        <v>394</v>
      </c>
      <c r="CZ76" s="69">
        <v>608</v>
      </c>
      <c r="DA76" s="36"/>
      <c r="DB76" s="9"/>
      <c r="DC76" s="9"/>
      <c r="DD76" s="9"/>
      <c r="DE76" s="14"/>
      <c r="DF76" s="36" t="s">
        <v>429</v>
      </c>
      <c r="DG76" s="21" t="str">
        <f t="shared" si="18"/>
        <v>LUC</v>
      </c>
      <c r="DH76" s="9">
        <f t="shared" si="18"/>
        <v>1303</v>
      </c>
      <c r="DI76" s="9">
        <f t="shared" si="18"/>
        <v>49</v>
      </c>
      <c r="DJ76" s="9" t="s">
        <v>476</v>
      </c>
      <c r="DK76" s="9" t="s">
        <v>500</v>
      </c>
      <c r="DL76" s="19" t="s">
        <v>501</v>
      </c>
      <c r="DM76" s="11" t="s">
        <v>479</v>
      </c>
      <c r="DN76" s="64">
        <v>608.20000000000005</v>
      </c>
    </row>
    <row r="77" spans="1:118" s="5" customFormat="1" ht="68.400000000000006" customHeight="1">
      <c r="A77" s="9">
        <v>42</v>
      </c>
      <c r="B77" s="30" t="s">
        <v>231</v>
      </c>
      <c r="C77" s="37" t="s">
        <v>232</v>
      </c>
      <c r="D77" s="25" t="s">
        <v>430</v>
      </c>
      <c r="E77" s="8" t="s">
        <v>95</v>
      </c>
      <c r="F77" s="9" t="s">
        <v>90</v>
      </c>
      <c r="G77" s="9">
        <v>1304</v>
      </c>
      <c r="H77" s="9">
        <v>49</v>
      </c>
      <c r="I77" s="32">
        <v>1070.0999999999999</v>
      </c>
      <c r="J77" s="10" t="s">
        <v>233</v>
      </c>
      <c r="K77" s="9">
        <v>3</v>
      </c>
      <c r="L77" s="9">
        <v>3</v>
      </c>
      <c r="M77" s="32">
        <f t="shared" si="0"/>
        <v>1698</v>
      </c>
      <c r="N77" s="32"/>
      <c r="O77" s="32"/>
      <c r="P77" s="32">
        <f t="shared" si="16"/>
        <v>220</v>
      </c>
      <c r="Q77" s="32">
        <v>55</v>
      </c>
      <c r="R77" s="32">
        <f t="shared" si="13"/>
        <v>0</v>
      </c>
      <c r="S77" s="32"/>
      <c r="T77" s="32">
        <f t="shared" si="17"/>
        <v>66</v>
      </c>
      <c r="U77" s="32">
        <v>15</v>
      </c>
      <c r="V77" s="32">
        <v>51</v>
      </c>
      <c r="W77" s="32">
        <f t="shared" si="3"/>
        <v>1797</v>
      </c>
      <c r="X77" s="22">
        <f t="shared" si="12"/>
        <v>0</v>
      </c>
      <c r="Y77" s="26">
        <f t="shared" si="10"/>
        <v>1628</v>
      </c>
      <c r="Z77" s="22">
        <f t="shared" si="8"/>
        <v>1628</v>
      </c>
      <c r="AA77" s="32">
        <f t="shared" si="4"/>
        <v>1848</v>
      </c>
      <c r="AB77" s="32"/>
      <c r="AC77" s="32"/>
      <c r="AD77" s="32"/>
      <c r="AE77" s="32"/>
      <c r="AF77" s="32"/>
      <c r="AG77" s="32"/>
      <c r="AH77" s="32"/>
      <c r="AI77" s="32"/>
      <c r="AJ77" s="32"/>
      <c r="AK77" s="32"/>
      <c r="AL77" s="32"/>
      <c r="AM77" s="32"/>
      <c r="AN77" s="32"/>
      <c r="AO77" s="32">
        <v>235</v>
      </c>
      <c r="AP77" s="32">
        <v>1070</v>
      </c>
      <c r="AQ77" s="32"/>
      <c r="AR77" s="32"/>
      <c r="AS77" s="32"/>
      <c r="AT77" s="32"/>
      <c r="AU77" s="32"/>
      <c r="AV77" s="32"/>
      <c r="AW77" s="32"/>
      <c r="AX77" s="32"/>
      <c r="AY77" s="32"/>
      <c r="AZ77" s="32">
        <v>51</v>
      </c>
      <c r="BA77" s="32"/>
      <c r="BB77" s="32"/>
      <c r="BC77" s="32"/>
      <c r="BD77" s="32">
        <v>272</v>
      </c>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f t="shared" si="5"/>
        <v>220</v>
      </c>
      <c r="CX77" s="32">
        <f t="shared" si="6"/>
        <v>0</v>
      </c>
      <c r="CY77" s="23" t="s">
        <v>394</v>
      </c>
      <c r="CZ77" s="69">
        <v>1070</v>
      </c>
      <c r="DA77" s="36"/>
      <c r="DB77" s="9"/>
      <c r="DC77" s="9"/>
      <c r="DD77" s="9"/>
      <c r="DE77" s="14"/>
      <c r="DF77" s="25" t="s">
        <v>430</v>
      </c>
      <c r="DG77" s="21" t="str">
        <f t="shared" si="18"/>
        <v>LUC</v>
      </c>
      <c r="DH77" s="9">
        <f t="shared" si="18"/>
        <v>1304</v>
      </c>
      <c r="DI77" s="9">
        <f t="shared" si="18"/>
        <v>49</v>
      </c>
      <c r="DJ77" s="9" t="s">
        <v>476</v>
      </c>
      <c r="DK77" s="9" t="s">
        <v>500</v>
      </c>
      <c r="DL77" s="19" t="s">
        <v>501</v>
      </c>
      <c r="DM77" s="11" t="s">
        <v>479</v>
      </c>
      <c r="DN77" s="64">
        <v>1070.0999999999999</v>
      </c>
    </row>
    <row r="78" spans="1:118" s="5" customFormat="1" ht="40.200000000000003" customHeight="1">
      <c r="A78" s="9">
        <v>43</v>
      </c>
      <c r="B78" s="30" t="s">
        <v>234</v>
      </c>
      <c r="C78" s="37" t="s">
        <v>235</v>
      </c>
      <c r="D78" s="36" t="s">
        <v>431</v>
      </c>
      <c r="E78" s="8" t="s">
        <v>95</v>
      </c>
      <c r="F78" s="9" t="s">
        <v>90</v>
      </c>
      <c r="G78" s="9">
        <v>1306</v>
      </c>
      <c r="H78" s="9">
        <v>49</v>
      </c>
      <c r="I78" s="32">
        <v>1396.3</v>
      </c>
      <c r="J78" s="10" t="s">
        <v>236</v>
      </c>
      <c r="K78" s="9">
        <v>4</v>
      </c>
      <c r="L78" s="9">
        <v>4</v>
      </c>
      <c r="M78" s="32">
        <f t="shared" si="0"/>
        <v>2264</v>
      </c>
      <c r="N78" s="32"/>
      <c r="O78" s="32"/>
      <c r="P78" s="32">
        <f t="shared" si="16"/>
        <v>0</v>
      </c>
      <c r="Q78" s="32"/>
      <c r="R78" s="32">
        <f t="shared" si="13"/>
        <v>28</v>
      </c>
      <c r="S78" s="32">
        <v>14</v>
      </c>
      <c r="T78" s="32">
        <f t="shared" si="17"/>
        <v>107</v>
      </c>
      <c r="U78" s="32">
        <v>17</v>
      </c>
      <c r="V78" s="32">
        <v>90</v>
      </c>
      <c r="W78" s="32">
        <f t="shared" si="3"/>
        <v>2171</v>
      </c>
      <c r="X78" s="22">
        <f t="shared" si="12"/>
        <v>0</v>
      </c>
      <c r="Y78" s="26">
        <f t="shared" si="10"/>
        <v>2233</v>
      </c>
      <c r="Z78" s="22">
        <f t="shared" si="8"/>
        <v>2233</v>
      </c>
      <c r="AA78" s="32">
        <f t="shared" si="4"/>
        <v>2261</v>
      </c>
      <c r="AB78" s="32"/>
      <c r="AC78" s="32"/>
      <c r="AD78" s="32"/>
      <c r="AE78" s="32"/>
      <c r="AF78" s="32"/>
      <c r="AG78" s="32"/>
      <c r="AH78" s="32"/>
      <c r="AI78" s="32"/>
      <c r="AJ78" s="32"/>
      <c r="AK78" s="32"/>
      <c r="AL78" s="32"/>
      <c r="AM78" s="32"/>
      <c r="AN78" s="32"/>
      <c r="AO78" s="32"/>
      <c r="AP78" s="32">
        <v>1396</v>
      </c>
      <c r="AQ78" s="32"/>
      <c r="AR78" s="32"/>
      <c r="AS78" s="32"/>
      <c r="AT78" s="32"/>
      <c r="AU78" s="32"/>
      <c r="AV78" s="32"/>
      <c r="AW78" s="32"/>
      <c r="AX78" s="32"/>
      <c r="AY78" s="32"/>
      <c r="AZ78" s="32"/>
      <c r="BA78" s="32"/>
      <c r="BB78" s="32"/>
      <c r="BC78" s="32"/>
      <c r="BD78" s="32"/>
      <c r="BE78" s="32">
        <v>747</v>
      </c>
      <c r="BF78" s="32"/>
      <c r="BG78" s="32"/>
      <c r="BH78" s="32">
        <v>90</v>
      </c>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f t="shared" si="5"/>
        <v>0</v>
      </c>
      <c r="CX78" s="32">
        <f t="shared" si="6"/>
        <v>28</v>
      </c>
      <c r="CY78" s="23" t="s">
        <v>394</v>
      </c>
      <c r="CZ78" s="69">
        <v>1396</v>
      </c>
      <c r="DA78" s="36"/>
      <c r="DB78" s="9"/>
      <c r="DC78" s="9"/>
      <c r="DD78" s="9"/>
      <c r="DE78" s="14"/>
      <c r="DF78" s="36" t="s">
        <v>431</v>
      </c>
      <c r="DG78" s="21" t="str">
        <f t="shared" si="18"/>
        <v>LUC</v>
      </c>
      <c r="DH78" s="9">
        <f t="shared" si="18"/>
        <v>1306</v>
      </c>
      <c r="DI78" s="9">
        <f t="shared" si="18"/>
        <v>49</v>
      </c>
      <c r="DJ78" s="9" t="s">
        <v>476</v>
      </c>
      <c r="DK78" s="9" t="s">
        <v>500</v>
      </c>
      <c r="DL78" s="19" t="s">
        <v>501</v>
      </c>
      <c r="DM78" s="11" t="s">
        <v>479</v>
      </c>
      <c r="DN78" s="64">
        <v>1396.3000000000002</v>
      </c>
    </row>
    <row r="79" spans="1:118" s="5" customFormat="1" ht="51.6" customHeight="1">
      <c r="A79" s="139">
        <v>44</v>
      </c>
      <c r="B79" s="30" t="s">
        <v>237</v>
      </c>
      <c r="C79" s="37" t="s">
        <v>238</v>
      </c>
      <c r="D79" s="25" t="s">
        <v>406</v>
      </c>
      <c r="E79" s="8" t="s">
        <v>95</v>
      </c>
      <c r="F79" s="9" t="s">
        <v>90</v>
      </c>
      <c r="G79" s="9">
        <v>1308</v>
      </c>
      <c r="H79" s="9">
        <v>49</v>
      </c>
      <c r="I79" s="32">
        <v>959.5</v>
      </c>
      <c r="J79" s="10" t="s">
        <v>239</v>
      </c>
      <c r="K79" s="9">
        <v>2</v>
      </c>
      <c r="L79" s="9">
        <v>3</v>
      </c>
      <c r="M79" s="32">
        <f t="shared" si="0"/>
        <v>1212</v>
      </c>
      <c r="N79" s="32"/>
      <c r="O79" s="32"/>
      <c r="P79" s="32">
        <f t="shared" si="16"/>
        <v>170</v>
      </c>
      <c r="Q79" s="32">
        <v>42.5</v>
      </c>
      <c r="R79" s="32">
        <f t="shared" si="13"/>
        <v>20</v>
      </c>
      <c r="S79" s="32">
        <v>10</v>
      </c>
      <c r="T79" s="32">
        <f t="shared" si="17"/>
        <v>200</v>
      </c>
      <c r="U79" s="32">
        <v>13</v>
      </c>
      <c r="V79" s="32">
        <v>187</v>
      </c>
      <c r="W79" s="32">
        <f t="shared" si="3"/>
        <v>1149.5</v>
      </c>
      <c r="X79" s="22">
        <f t="shared" si="12"/>
        <v>0</v>
      </c>
      <c r="Y79" s="26">
        <f t="shared" si="10"/>
        <v>1146.5</v>
      </c>
      <c r="Z79" s="22">
        <f t="shared" si="8"/>
        <v>1146.5</v>
      </c>
      <c r="AA79" s="32">
        <f t="shared" si="4"/>
        <v>1336.5</v>
      </c>
      <c r="AB79" s="32"/>
      <c r="AC79" s="32"/>
      <c r="AD79" s="32"/>
      <c r="AE79" s="32"/>
      <c r="AF79" s="32"/>
      <c r="AG79" s="32"/>
      <c r="AH79" s="32"/>
      <c r="AI79" s="32"/>
      <c r="AJ79" s="32"/>
      <c r="AK79" s="32"/>
      <c r="AL79" s="32"/>
      <c r="AM79" s="32"/>
      <c r="AN79" s="32"/>
      <c r="AO79" s="32"/>
      <c r="AP79" s="32">
        <v>959.5</v>
      </c>
      <c r="AQ79" s="32"/>
      <c r="AR79" s="32"/>
      <c r="AS79" s="32"/>
      <c r="AT79" s="32"/>
      <c r="AU79" s="32"/>
      <c r="AV79" s="32"/>
      <c r="AW79" s="32"/>
      <c r="AX79" s="32"/>
      <c r="AY79" s="32"/>
      <c r="AZ79" s="32"/>
      <c r="BA79" s="32"/>
      <c r="BB79" s="32"/>
      <c r="BC79" s="32"/>
      <c r="BD79" s="32"/>
      <c r="BE79" s="32"/>
      <c r="BF79" s="32"/>
      <c r="BG79" s="32">
        <v>187</v>
      </c>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f t="shared" si="5"/>
        <v>170</v>
      </c>
      <c r="CX79" s="32">
        <f t="shared" si="6"/>
        <v>20</v>
      </c>
      <c r="CY79" s="23" t="s">
        <v>394</v>
      </c>
      <c r="CZ79" s="69">
        <v>959.5</v>
      </c>
      <c r="DA79" s="36"/>
      <c r="DB79" s="9"/>
      <c r="DC79" s="9"/>
      <c r="DD79" s="9"/>
      <c r="DE79" s="14"/>
      <c r="DF79" s="25" t="s">
        <v>406</v>
      </c>
      <c r="DG79" s="21" t="str">
        <f t="shared" si="18"/>
        <v>LUC</v>
      </c>
      <c r="DH79" s="9">
        <f t="shared" si="18"/>
        <v>1308</v>
      </c>
      <c r="DI79" s="9">
        <f t="shared" si="18"/>
        <v>49</v>
      </c>
      <c r="DJ79" s="9" t="s">
        <v>476</v>
      </c>
      <c r="DK79" s="9" t="s">
        <v>500</v>
      </c>
      <c r="DL79" s="19" t="s">
        <v>501</v>
      </c>
      <c r="DM79" s="11" t="s">
        <v>479</v>
      </c>
      <c r="DN79" s="64">
        <v>959.5</v>
      </c>
    </row>
    <row r="80" spans="1:118" s="5" customFormat="1" ht="28.2" customHeight="1">
      <c r="A80" s="140"/>
      <c r="B80" s="30"/>
      <c r="C80" s="37" t="s">
        <v>98</v>
      </c>
      <c r="D80" s="37" t="s">
        <v>98</v>
      </c>
      <c r="E80" s="8"/>
      <c r="F80" s="9" t="s">
        <v>90</v>
      </c>
      <c r="G80" s="9">
        <v>1308</v>
      </c>
      <c r="H80" s="9">
        <v>49</v>
      </c>
      <c r="I80" s="32">
        <v>0.6</v>
      </c>
      <c r="J80" s="10"/>
      <c r="K80" s="9"/>
      <c r="L80" s="9"/>
      <c r="M80" s="32"/>
      <c r="N80" s="32"/>
      <c r="O80" s="32"/>
      <c r="P80" s="32"/>
      <c r="Q80" s="32"/>
      <c r="R80" s="32"/>
      <c r="S80" s="32"/>
      <c r="T80" s="32"/>
      <c r="U80" s="32"/>
      <c r="V80" s="32"/>
      <c r="W80" s="32"/>
      <c r="X80" s="22"/>
      <c r="Y80" s="26"/>
      <c r="Z80" s="2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6"/>
      <c r="DB80" s="9"/>
      <c r="DC80" s="9"/>
      <c r="DD80" s="9"/>
      <c r="DE80" s="14"/>
      <c r="DF80" s="36" t="s">
        <v>98</v>
      </c>
      <c r="DG80" s="21" t="str">
        <f t="shared" si="18"/>
        <v>LUC</v>
      </c>
      <c r="DH80" s="9">
        <f t="shared" si="18"/>
        <v>1308</v>
      </c>
      <c r="DI80" s="9">
        <f t="shared" si="18"/>
        <v>49</v>
      </c>
      <c r="DJ80" s="9" t="s">
        <v>476</v>
      </c>
      <c r="DK80" s="9" t="s">
        <v>500</v>
      </c>
      <c r="DL80" s="19" t="s">
        <v>501</v>
      </c>
      <c r="DM80" s="11" t="s">
        <v>479</v>
      </c>
      <c r="DN80" s="64">
        <v>0.6</v>
      </c>
    </row>
    <row r="81" spans="1:118" s="5" customFormat="1" ht="49.8" customHeight="1">
      <c r="A81" s="9">
        <v>45</v>
      </c>
      <c r="B81" s="30" t="s">
        <v>240</v>
      </c>
      <c r="C81" s="10" t="s">
        <v>241</v>
      </c>
      <c r="D81" s="36" t="s">
        <v>241</v>
      </c>
      <c r="E81" s="8" t="s">
        <v>95</v>
      </c>
      <c r="F81" s="9" t="s">
        <v>90</v>
      </c>
      <c r="G81" s="9">
        <v>1309</v>
      </c>
      <c r="H81" s="9">
        <v>49</v>
      </c>
      <c r="I81" s="32">
        <v>1357.4</v>
      </c>
      <c r="J81" s="10" t="s">
        <v>242</v>
      </c>
      <c r="K81" s="9">
        <v>3</v>
      </c>
      <c r="L81" s="9">
        <v>3</v>
      </c>
      <c r="M81" s="32">
        <f t="shared" si="0"/>
        <v>1698</v>
      </c>
      <c r="N81" s="32"/>
      <c r="O81" s="32"/>
      <c r="P81" s="32">
        <f>Q81*4</f>
        <v>0</v>
      </c>
      <c r="Q81" s="32"/>
      <c r="R81" s="32">
        <f t="shared" si="13"/>
        <v>0</v>
      </c>
      <c r="S81" s="32"/>
      <c r="T81" s="32">
        <f t="shared" si="17"/>
        <v>18</v>
      </c>
      <c r="U81" s="32">
        <v>18</v>
      </c>
      <c r="V81" s="32"/>
      <c r="W81" s="32">
        <f t="shared" si="3"/>
        <v>1680</v>
      </c>
      <c r="X81" s="22">
        <f t="shared" si="12"/>
        <v>0</v>
      </c>
      <c r="Y81" s="26">
        <f t="shared" si="10"/>
        <v>1680</v>
      </c>
      <c r="Z81" s="22">
        <f t="shared" si="8"/>
        <v>1680</v>
      </c>
      <c r="AA81" s="32">
        <f t="shared" si="4"/>
        <v>1680</v>
      </c>
      <c r="AB81" s="32"/>
      <c r="AC81" s="32"/>
      <c r="AD81" s="32"/>
      <c r="AE81" s="32"/>
      <c r="AF81" s="32"/>
      <c r="AG81" s="32"/>
      <c r="AH81" s="32"/>
      <c r="AI81" s="32"/>
      <c r="AJ81" s="32"/>
      <c r="AK81" s="32"/>
      <c r="AL81" s="32"/>
      <c r="AM81" s="32"/>
      <c r="AN81" s="32"/>
      <c r="AO81" s="32"/>
      <c r="AP81" s="32">
        <v>1357</v>
      </c>
      <c r="AQ81" s="32"/>
      <c r="AR81" s="32"/>
      <c r="AS81" s="32"/>
      <c r="AT81" s="32"/>
      <c r="AU81" s="32"/>
      <c r="AV81" s="32"/>
      <c r="AW81" s="32"/>
      <c r="AX81" s="32"/>
      <c r="AY81" s="32"/>
      <c r="AZ81" s="32"/>
      <c r="BA81" s="32"/>
      <c r="BB81" s="32"/>
      <c r="BC81" s="32"/>
      <c r="BD81" s="32"/>
      <c r="BE81" s="32">
        <f>176+141+6</f>
        <v>323</v>
      </c>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f t="shared" si="5"/>
        <v>0</v>
      </c>
      <c r="CX81" s="32">
        <f t="shared" si="6"/>
        <v>0</v>
      </c>
      <c r="CY81" s="23" t="s">
        <v>394</v>
      </c>
      <c r="CZ81" s="69">
        <v>1357</v>
      </c>
      <c r="DA81" s="36"/>
      <c r="DB81" s="9"/>
      <c r="DC81" s="9"/>
      <c r="DD81" s="9"/>
      <c r="DE81" s="14"/>
      <c r="DF81" s="36" t="s">
        <v>241</v>
      </c>
      <c r="DG81" s="21" t="str">
        <f t="shared" si="18"/>
        <v>LUC</v>
      </c>
      <c r="DH81" s="9">
        <f t="shared" si="18"/>
        <v>1309</v>
      </c>
      <c r="DI81" s="9">
        <f t="shared" si="18"/>
        <v>49</v>
      </c>
      <c r="DJ81" s="9" t="s">
        <v>476</v>
      </c>
      <c r="DK81" s="9" t="s">
        <v>500</v>
      </c>
      <c r="DL81" s="19" t="s">
        <v>501</v>
      </c>
      <c r="DM81" s="11" t="s">
        <v>479</v>
      </c>
      <c r="DN81" s="64">
        <v>1357.4</v>
      </c>
    </row>
    <row r="82" spans="1:118" s="5" customFormat="1" ht="24">
      <c r="A82" s="139">
        <v>46</v>
      </c>
      <c r="B82" s="30" t="s">
        <v>243</v>
      </c>
      <c r="C82" s="10" t="s">
        <v>244</v>
      </c>
      <c r="D82" s="36" t="s">
        <v>407</v>
      </c>
      <c r="E82" s="8" t="s">
        <v>95</v>
      </c>
      <c r="F82" s="9" t="s">
        <v>90</v>
      </c>
      <c r="G82" s="9">
        <v>1312</v>
      </c>
      <c r="H82" s="9">
        <v>49</v>
      </c>
      <c r="I82" s="32">
        <v>1037.5</v>
      </c>
      <c r="J82" s="10" t="s">
        <v>244</v>
      </c>
      <c r="K82" s="9">
        <v>3</v>
      </c>
      <c r="L82" s="9">
        <v>3</v>
      </c>
      <c r="M82" s="32">
        <f t="shared" si="0"/>
        <v>1698</v>
      </c>
      <c r="N82" s="32"/>
      <c r="O82" s="32"/>
      <c r="P82" s="32">
        <f>Q82*4</f>
        <v>90</v>
      </c>
      <c r="Q82" s="32">
        <v>22.5</v>
      </c>
      <c r="R82" s="32">
        <f t="shared" si="13"/>
        <v>80</v>
      </c>
      <c r="S82" s="32">
        <v>40</v>
      </c>
      <c r="T82" s="32">
        <f t="shared" si="17"/>
        <v>598</v>
      </c>
      <c r="U82" s="32">
        <v>13</v>
      </c>
      <c r="V82" s="32">
        <f>37+548</f>
        <v>585</v>
      </c>
      <c r="W82" s="32">
        <f t="shared" si="3"/>
        <v>1207.5</v>
      </c>
      <c r="X82" s="22">
        <f t="shared" si="12"/>
        <v>0</v>
      </c>
      <c r="Y82" s="26">
        <f t="shared" si="10"/>
        <v>1622.5</v>
      </c>
      <c r="Z82" s="22">
        <f t="shared" si="8"/>
        <v>1622.5</v>
      </c>
      <c r="AA82" s="32">
        <f t="shared" si="4"/>
        <v>1792.5</v>
      </c>
      <c r="AB82" s="32"/>
      <c r="AC82" s="32"/>
      <c r="AD82" s="32"/>
      <c r="AE82" s="32"/>
      <c r="AF82" s="32"/>
      <c r="AG82" s="32"/>
      <c r="AH82" s="32"/>
      <c r="AI82" s="32"/>
      <c r="AJ82" s="32"/>
      <c r="AK82" s="32"/>
      <c r="AL82" s="32"/>
      <c r="AM82" s="32"/>
      <c r="AN82" s="32"/>
      <c r="AO82" s="32"/>
      <c r="AP82" s="32">
        <v>1037.5</v>
      </c>
      <c r="AQ82" s="32"/>
      <c r="AR82" s="32"/>
      <c r="AS82" s="32"/>
      <c r="AT82" s="32"/>
      <c r="AU82" s="32"/>
      <c r="AV82" s="32"/>
      <c r="AW82" s="32"/>
      <c r="AX82" s="32"/>
      <c r="AY82" s="32"/>
      <c r="AZ82" s="32"/>
      <c r="BA82" s="32"/>
      <c r="BB82" s="32"/>
      <c r="BC82" s="32"/>
      <c r="BD82" s="32">
        <v>548</v>
      </c>
      <c r="BE82" s="32"/>
      <c r="BF82" s="32"/>
      <c r="BG82" s="32"/>
      <c r="BH82" s="32">
        <v>37</v>
      </c>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f t="shared" si="5"/>
        <v>90</v>
      </c>
      <c r="CX82" s="32">
        <f t="shared" si="6"/>
        <v>80</v>
      </c>
      <c r="CY82" s="23" t="s">
        <v>394</v>
      </c>
      <c r="CZ82" s="69">
        <v>1037.5</v>
      </c>
      <c r="DA82" s="36"/>
      <c r="DB82" s="9"/>
      <c r="DC82" s="9"/>
      <c r="DD82" s="9"/>
      <c r="DE82" s="14"/>
      <c r="DF82" s="36" t="s">
        <v>407</v>
      </c>
      <c r="DG82" s="21" t="str">
        <f t="shared" si="18"/>
        <v>LUC</v>
      </c>
      <c r="DH82" s="9">
        <f t="shared" si="18"/>
        <v>1312</v>
      </c>
      <c r="DI82" s="9">
        <f t="shared" si="18"/>
        <v>49</v>
      </c>
      <c r="DJ82" s="9" t="s">
        <v>476</v>
      </c>
      <c r="DK82" s="9" t="s">
        <v>500</v>
      </c>
      <c r="DL82" s="19" t="s">
        <v>501</v>
      </c>
      <c r="DM82" s="11" t="s">
        <v>479</v>
      </c>
      <c r="DN82" s="64">
        <v>1037.5</v>
      </c>
    </row>
    <row r="83" spans="1:118" s="5" customFormat="1" ht="27.6" customHeight="1">
      <c r="A83" s="140"/>
      <c r="B83" s="30"/>
      <c r="C83" s="37" t="s">
        <v>98</v>
      </c>
      <c r="D83" s="37" t="s">
        <v>98</v>
      </c>
      <c r="E83" s="8"/>
      <c r="F83" s="9" t="s">
        <v>90</v>
      </c>
      <c r="G83" s="9">
        <v>1312</v>
      </c>
      <c r="H83" s="9">
        <v>49</v>
      </c>
      <c r="I83" s="32">
        <v>0.6</v>
      </c>
      <c r="J83" s="10"/>
      <c r="K83" s="9"/>
      <c r="L83" s="9"/>
      <c r="M83" s="32"/>
      <c r="N83" s="32"/>
      <c r="O83" s="32"/>
      <c r="P83" s="32"/>
      <c r="Q83" s="32"/>
      <c r="R83" s="32"/>
      <c r="S83" s="32"/>
      <c r="T83" s="32"/>
      <c r="U83" s="32"/>
      <c r="V83" s="32"/>
      <c r="W83" s="32"/>
      <c r="X83" s="22"/>
      <c r="Y83" s="26"/>
      <c r="Z83" s="2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6"/>
      <c r="DB83" s="9"/>
      <c r="DC83" s="9"/>
      <c r="DD83" s="9"/>
      <c r="DE83" s="14"/>
      <c r="DF83" s="36" t="s">
        <v>98</v>
      </c>
      <c r="DG83" s="21" t="str">
        <f t="shared" si="18"/>
        <v>LUC</v>
      </c>
      <c r="DH83" s="9">
        <f t="shared" si="18"/>
        <v>1312</v>
      </c>
      <c r="DI83" s="9">
        <f t="shared" si="18"/>
        <v>49</v>
      </c>
      <c r="DJ83" s="9" t="s">
        <v>476</v>
      </c>
      <c r="DK83" s="9" t="s">
        <v>500</v>
      </c>
      <c r="DL83" s="19" t="s">
        <v>501</v>
      </c>
      <c r="DM83" s="11" t="s">
        <v>479</v>
      </c>
      <c r="DN83" s="64">
        <v>0.6</v>
      </c>
    </row>
    <row r="84" spans="1:118" s="5" customFormat="1" ht="66" customHeight="1">
      <c r="A84" s="9">
        <v>47</v>
      </c>
      <c r="B84" s="30" t="s">
        <v>245</v>
      </c>
      <c r="C84" s="37" t="s">
        <v>246</v>
      </c>
      <c r="D84" s="23" t="s">
        <v>248</v>
      </c>
      <c r="E84" s="8" t="s">
        <v>95</v>
      </c>
      <c r="F84" s="9" t="s">
        <v>90</v>
      </c>
      <c r="G84" s="9">
        <v>1313</v>
      </c>
      <c r="H84" s="9">
        <v>49</v>
      </c>
      <c r="I84" s="32">
        <v>480.2</v>
      </c>
      <c r="J84" s="10" t="s">
        <v>247</v>
      </c>
      <c r="K84" s="9">
        <v>1</v>
      </c>
      <c r="L84" s="9">
        <v>1</v>
      </c>
      <c r="M84" s="32">
        <f t="shared" si="0"/>
        <v>566</v>
      </c>
      <c r="N84" s="32"/>
      <c r="O84" s="32"/>
      <c r="P84" s="32">
        <v>170</v>
      </c>
      <c r="Q84" s="32">
        <v>42</v>
      </c>
      <c r="R84" s="32">
        <f t="shared" si="13"/>
        <v>80</v>
      </c>
      <c r="S84" s="32">
        <v>40</v>
      </c>
      <c r="T84" s="32">
        <f t="shared" si="17"/>
        <v>4</v>
      </c>
      <c r="U84" s="32">
        <v>4</v>
      </c>
      <c r="V84" s="32"/>
      <c r="W84" s="32">
        <f t="shared" si="3"/>
        <v>730</v>
      </c>
      <c r="X84" s="22">
        <f t="shared" si="12"/>
        <v>0</v>
      </c>
      <c r="Y84" s="26">
        <f t="shared" si="10"/>
        <v>480</v>
      </c>
      <c r="Z84" s="22">
        <f t="shared" si="8"/>
        <v>480</v>
      </c>
      <c r="AA84" s="32">
        <f t="shared" si="4"/>
        <v>730</v>
      </c>
      <c r="AB84" s="32"/>
      <c r="AC84" s="32"/>
      <c r="AD84" s="32"/>
      <c r="AE84" s="32"/>
      <c r="AF84" s="32"/>
      <c r="AG84" s="32"/>
      <c r="AH84" s="32"/>
      <c r="AI84" s="32"/>
      <c r="AJ84" s="32"/>
      <c r="AK84" s="32"/>
      <c r="AL84" s="32"/>
      <c r="AM84" s="32"/>
      <c r="AN84" s="32"/>
      <c r="AO84" s="32"/>
      <c r="AP84" s="32">
        <v>480</v>
      </c>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f t="shared" si="5"/>
        <v>170</v>
      </c>
      <c r="CX84" s="32">
        <f t="shared" si="6"/>
        <v>80</v>
      </c>
      <c r="CY84" s="23" t="s">
        <v>394</v>
      </c>
      <c r="CZ84" s="69">
        <v>480</v>
      </c>
      <c r="DA84" s="36"/>
      <c r="DB84" s="9"/>
      <c r="DC84" s="9"/>
      <c r="DD84" s="9"/>
      <c r="DE84" s="14"/>
      <c r="DF84" s="23" t="s">
        <v>248</v>
      </c>
      <c r="DG84" s="21" t="str">
        <f t="shared" si="18"/>
        <v>LUC</v>
      </c>
      <c r="DH84" s="9">
        <f t="shared" si="18"/>
        <v>1313</v>
      </c>
      <c r="DI84" s="9">
        <f t="shared" si="18"/>
        <v>49</v>
      </c>
      <c r="DJ84" s="9" t="s">
        <v>476</v>
      </c>
      <c r="DK84" s="9" t="s">
        <v>500</v>
      </c>
      <c r="DL84" s="19" t="s">
        <v>501</v>
      </c>
      <c r="DM84" s="11" t="s">
        <v>479</v>
      </c>
      <c r="DN84" s="64">
        <v>480.20000000000005</v>
      </c>
    </row>
    <row r="85" spans="1:118" s="5" customFormat="1" ht="99.6" customHeight="1">
      <c r="A85" s="9">
        <v>48</v>
      </c>
      <c r="B85" s="30" t="s">
        <v>249</v>
      </c>
      <c r="C85" s="10" t="s">
        <v>250</v>
      </c>
      <c r="D85" s="72" t="s">
        <v>463</v>
      </c>
      <c r="E85" s="8" t="s">
        <v>95</v>
      </c>
      <c r="F85" s="9" t="s">
        <v>90</v>
      </c>
      <c r="G85" s="9">
        <v>1316</v>
      </c>
      <c r="H85" s="9">
        <v>49</v>
      </c>
      <c r="I85" s="32">
        <v>1703.3</v>
      </c>
      <c r="J85" s="10" t="s">
        <v>251</v>
      </c>
      <c r="K85" s="9">
        <v>5</v>
      </c>
      <c r="L85" s="9">
        <v>6</v>
      </c>
      <c r="M85" s="32">
        <f t="shared" si="0"/>
        <v>2910</v>
      </c>
      <c r="N85" s="32"/>
      <c r="O85" s="32"/>
      <c r="P85" s="32">
        <f>Q85*4</f>
        <v>0</v>
      </c>
      <c r="Q85" s="32"/>
      <c r="R85" s="32">
        <f t="shared" si="13"/>
        <v>0</v>
      </c>
      <c r="S85" s="32"/>
      <c r="T85" s="32">
        <f t="shared" si="17"/>
        <v>1013</v>
      </c>
      <c r="U85" s="32">
        <v>21</v>
      </c>
      <c r="V85" s="32">
        <f>304+688</f>
        <v>992</v>
      </c>
      <c r="W85" s="32">
        <f t="shared" si="3"/>
        <v>1897</v>
      </c>
      <c r="X85" s="22">
        <f t="shared" si="12"/>
        <v>0</v>
      </c>
      <c r="Y85" s="26">
        <f t="shared" si="10"/>
        <v>2889</v>
      </c>
      <c r="Z85" s="22">
        <f t="shared" si="8"/>
        <v>2889</v>
      </c>
      <c r="AA85" s="32">
        <f t="shared" si="4"/>
        <v>2889</v>
      </c>
      <c r="AB85" s="32"/>
      <c r="AC85" s="32"/>
      <c r="AD85" s="32"/>
      <c r="AE85" s="32"/>
      <c r="AF85" s="32"/>
      <c r="AG85" s="32"/>
      <c r="AH85" s="32"/>
      <c r="AI85" s="32"/>
      <c r="AJ85" s="32"/>
      <c r="AK85" s="32"/>
      <c r="AL85" s="32"/>
      <c r="AM85" s="32"/>
      <c r="AN85" s="32"/>
      <c r="AO85" s="32"/>
      <c r="AP85" s="32">
        <v>1703</v>
      </c>
      <c r="AQ85" s="32"/>
      <c r="AR85" s="32"/>
      <c r="AS85" s="32"/>
      <c r="AT85" s="32"/>
      <c r="AU85" s="32"/>
      <c r="AV85" s="32"/>
      <c r="AW85" s="32"/>
      <c r="AX85" s="32"/>
      <c r="AY85" s="32"/>
      <c r="AZ85" s="32"/>
      <c r="BA85" s="32"/>
      <c r="BB85" s="32">
        <v>688</v>
      </c>
      <c r="BC85" s="32"/>
      <c r="BD85" s="32">
        <f>6+188</f>
        <v>194</v>
      </c>
      <c r="BE85" s="32"/>
      <c r="BF85" s="32"/>
      <c r="BG85" s="32">
        <v>304</v>
      </c>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f t="shared" si="5"/>
        <v>0</v>
      </c>
      <c r="CX85" s="32">
        <f t="shared" si="6"/>
        <v>0</v>
      </c>
      <c r="CY85" s="23" t="s">
        <v>394</v>
      </c>
      <c r="CZ85" s="69">
        <v>1703</v>
      </c>
      <c r="DA85" s="36"/>
      <c r="DB85" s="9"/>
      <c r="DC85" s="9"/>
      <c r="DD85" s="9"/>
      <c r="DE85" s="14"/>
      <c r="DF85" s="25" t="s">
        <v>488</v>
      </c>
      <c r="DG85" s="21" t="str">
        <f t="shared" si="18"/>
        <v>LUC</v>
      </c>
      <c r="DH85" s="9">
        <f t="shared" si="18"/>
        <v>1316</v>
      </c>
      <c r="DI85" s="9">
        <f t="shared" si="18"/>
        <v>49</v>
      </c>
      <c r="DJ85" s="9" t="s">
        <v>476</v>
      </c>
      <c r="DK85" s="9" t="s">
        <v>500</v>
      </c>
      <c r="DL85" s="19" t="s">
        <v>501</v>
      </c>
      <c r="DM85" s="11" t="s">
        <v>479</v>
      </c>
      <c r="DN85" s="64">
        <v>1703.3000000000002</v>
      </c>
    </row>
    <row r="86" spans="1:118" s="5" customFormat="1" ht="41.4" customHeight="1">
      <c r="A86" s="139">
        <v>49</v>
      </c>
      <c r="B86" s="30" t="s">
        <v>252</v>
      </c>
      <c r="C86" s="37" t="s">
        <v>253</v>
      </c>
      <c r="D86" s="36" t="s">
        <v>432</v>
      </c>
      <c r="E86" s="8" t="s">
        <v>95</v>
      </c>
      <c r="F86" s="9" t="s">
        <v>90</v>
      </c>
      <c r="G86" s="9">
        <v>1317</v>
      </c>
      <c r="H86" s="9">
        <v>49</v>
      </c>
      <c r="I86" s="32">
        <f>1769.5-313.5</f>
        <v>1456</v>
      </c>
      <c r="J86" s="37" t="s">
        <v>254</v>
      </c>
      <c r="K86" s="9">
        <v>3</v>
      </c>
      <c r="L86" s="9">
        <v>3</v>
      </c>
      <c r="M86" s="32">
        <f t="shared" si="0"/>
        <v>1698</v>
      </c>
      <c r="N86" s="32"/>
      <c r="O86" s="32"/>
      <c r="P86" s="32">
        <f>Q86*4</f>
        <v>0</v>
      </c>
      <c r="Q86" s="32"/>
      <c r="R86" s="32">
        <f t="shared" si="13"/>
        <v>0</v>
      </c>
      <c r="S86" s="32"/>
      <c r="T86" s="32">
        <f t="shared" si="17"/>
        <v>18</v>
      </c>
      <c r="U86" s="32">
        <v>18</v>
      </c>
      <c r="V86" s="32"/>
      <c r="W86" s="32">
        <f t="shared" si="3"/>
        <v>1680</v>
      </c>
      <c r="X86" s="22">
        <f t="shared" si="12"/>
        <v>0</v>
      </c>
      <c r="Y86" s="26">
        <f t="shared" si="10"/>
        <v>1680</v>
      </c>
      <c r="Z86" s="22">
        <f t="shared" si="8"/>
        <v>1680</v>
      </c>
      <c r="AA86" s="32">
        <f t="shared" si="4"/>
        <v>1680</v>
      </c>
      <c r="AB86" s="32"/>
      <c r="AC86" s="32"/>
      <c r="AD86" s="32"/>
      <c r="AE86" s="32"/>
      <c r="AF86" s="32"/>
      <c r="AG86" s="32"/>
      <c r="AH86" s="32"/>
      <c r="AI86" s="32"/>
      <c r="AJ86" s="32"/>
      <c r="AK86" s="32"/>
      <c r="AL86" s="32"/>
      <c r="AM86" s="32"/>
      <c r="AN86" s="32"/>
      <c r="AO86" s="32"/>
      <c r="AP86" s="32">
        <v>1456</v>
      </c>
      <c r="AQ86" s="32"/>
      <c r="AR86" s="32"/>
      <c r="AS86" s="32"/>
      <c r="AT86" s="32"/>
      <c r="AU86" s="32"/>
      <c r="AV86" s="32"/>
      <c r="AW86" s="32"/>
      <c r="AX86" s="32"/>
      <c r="AY86" s="32"/>
      <c r="AZ86" s="32"/>
      <c r="BA86" s="32"/>
      <c r="BB86" s="32"/>
      <c r="BC86" s="32"/>
      <c r="BD86" s="32">
        <v>224</v>
      </c>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f t="shared" si="5"/>
        <v>0</v>
      </c>
      <c r="CX86" s="32">
        <f t="shared" si="6"/>
        <v>0</v>
      </c>
      <c r="CY86" s="23" t="s">
        <v>394</v>
      </c>
      <c r="CZ86" s="69">
        <v>1456</v>
      </c>
      <c r="DA86" s="36"/>
      <c r="DB86" s="9"/>
      <c r="DC86" s="9"/>
      <c r="DD86" s="9"/>
      <c r="DE86" s="14"/>
      <c r="DF86" s="36" t="s">
        <v>432</v>
      </c>
      <c r="DG86" s="21" t="str">
        <f t="shared" si="18"/>
        <v>LUC</v>
      </c>
      <c r="DH86" s="9">
        <f t="shared" si="18"/>
        <v>1317</v>
      </c>
      <c r="DI86" s="9">
        <f t="shared" si="18"/>
        <v>49</v>
      </c>
      <c r="DJ86" s="9" t="s">
        <v>476</v>
      </c>
      <c r="DK86" s="9" t="s">
        <v>500</v>
      </c>
      <c r="DL86" s="19" t="s">
        <v>501</v>
      </c>
      <c r="DM86" s="11" t="s">
        <v>479</v>
      </c>
      <c r="DN86" s="64">
        <v>1456</v>
      </c>
    </row>
    <row r="87" spans="1:118" s="5" customFormat="1" ht="25.8" customHeight="1">
      <c r="A87" s="140"/>
      <c r="B87" s="30"/>
      <c r="C87" s="37" t="s">
        <v>98</v>
      </c>
      <c r="D87" s="37" t="s">
        <v>98</v>
      </c>
      <c r="E87" s="8"/>
      <c r="F87" s="9" t="s">
        <v>90</v>
      </c>
      <c r="G87" s="9">
        <v>1317</v>
      </c>
      <c r="H87" s="9">
        <v>49</v>
      </c>
      <c r="I87" s="32">
        <v>313.5</v>
      </c>
      <c r="J87" s="37"/>
      <c r="K87" s="9"/>
      <c r="L87" s="9"/>
      <c r="M87" s="32"/>
      <c r="N87" s="32"/>
      <c r="O87" s="32"/>
      <c r="P87" s="32"/>
      <c r="Q87" s="32"/>
      <c r="R87" s="32"/>
      <c r="S87" s="32"/>
      <c r="T87" s="32"/>
      <c r="U87" s="32"/>
      <c r="V87" s="32"/>
      <c r="W87" s="32"/>
      <c r="X87" s="22"/>
      <c r="Y87" s="26"/>
      <c r="Z87" s="2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6"/>
      <c r="DB87" s="9"/>
      <c r="DC87" s="9"/>
      <c r="DD87" s="9"/>
      <c r="DE87" s="14"/>
      <c r="DF87" s="36" t="s">
        <v>98</v>
      </c>
      <c r="DG87" s="9" t="s">
        <v>90</v>
      </c>
      <c r="DH87" s="9">
        <v>1317</v>
      </c>
      <c r="DI87" s="9">
        <v>49</v>
      </c>
      <c r="DJ87" s="9" t="s">
        <v>476</v>
      </c>
      <c r="DK87" s="9" t="s">
        <v>500</v>
      </c>
      <c r="DL87" s="19" t="s">
        <v>501</v>
      </c>
      <c r="DM87" s="11" t="s">
        <v>479</v>
      </c>
      <c r="DN87" s="64">
        <v>313.5</v>
      </c>
    </row>
    <row r="88" spans="1:118" s="5" customFormat="1" ht="42.6" customHeight="1">
      <c r="A88" s="9">
        <v>50</v>
      </c>
      <c r="B88" s="30" t="s">
        <v>255</v>
      </c>
      <c r="C88" s="36" t="s">
        <v>256</v>
      </c>
      <c r="D88" s="36" t="s">
        <v>433</v>
      </c>
      <c r="E88" s="8" t="s">
        <v>95</v>
      </c>
      <c r="F88" s="9" t="s">
        <v>90</v>
      </c>
      <c r="G88" s="9">
        <v>77</v>
      </c>
      <c r="H88" s="9">
        <v>52</v>
      </c>
      <c r="I88" s="32">
        <v>679</v>
      </c>
      <c r="J88" s="10" t="s">
        <v>256</v>
      </c>
      <c r="K88" s="9">
        <v>2</v>
      </c>
      <c r="L88" s="9">
        <v>3</v>
      </c>
      <c r="M88" s="32">
        <f t="shared" si="0"/>
        <v>1212</v>
      </c>
      <c r="N88" s="32"/>
      <c r="O88" s="32"/>
      <c r="P88" s="32">
        <f>Q88*4</f>
        <v>0</v>
      </c>
      <c r="Q88" s="32"/>
      <c r="R88" s="32">
        <f t="shared" si="13"/>
        <v>0</v>
      </c>
      <c r="S88" s="32"/>
      <c r="T88" s="32">
        <f t="shared" si="17"/>
        <v>122.3</v>
      </c>
      <c r="U88" s="32">
        <v>9</v>
      </c>
      <c r="V88" s="32">
        <v>113.3</v>
      </c>
      <c r="W88" s="32">
        <f t="shared" si="3"/>
        <v>1089.7</v>
      </c>
      <c r="X88" s="22">
        <f t="shared" si="12"/>
        <v>0</v>
      </c>
      <c r="Y88" s="26">
        <f t="shared" si="10"/>
        <v>1203</v>
      </c>
      <c r="Z88" s="22">
        <f t="shared" si="8"/>
        <v>1203</v>
      </c>
      <c r="AA88" s="32">
        <f t="shared" si="4"/>
        <v>1203</v>
      </c>
      <c r="AB88" s="32"/>
      <c r="AC88" s="32"/>
      <c r="AD88" s="32"/>
      <c r="AE88" s="32"/>
      <c r="AF88" s="32"/>
      <c r="AG88" s="32"/>
      <c r="AH88" s="32"/>
      <c r="AI88" s="32"/>
      <c r="AJ88" s="32"/>
      <c r="AK88" s="32"/>
      <c r="AL88" s="32"/>
      <c r="AM88" s="32"/>
      <c r="AN88" s="32"/>
      <c r="AO88" s="32"/>
      <c r="AP88" s="32">
        <v>679</v>
      </c>
      <c r="AQ88" s="32"/>
      <c r="AR88" s="32"/>
      <c r="AS88" s="32"/>
      <c r="AT88" s="32"/>
      <c r="AU88" s="32"/>
      <c r="AV88" s="32"/>
      <c r="AW88" s="32"/>
      <c r="AX88" s="32"/>
      <c r="AY88" s="32"/>
      <c r="AZ88" s="32"/>
      <c r="BA88" s="32"/>
      <c r="BB88" s="32"/>
      <c r="BC88" s="32">
        <f>19+505</f>
        <v>524</v>
      </c>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f t="shared" si="5"/>
        <v>0</v>
      </c>
      <c r="CX88" s="32">
        <f t="shared" si="6"/>
        <v>0</v>
      </c>
      <c r="CY88" s="23" t="s">
        <v>394</v>
      </c>
      <c r="CZ88" s="69">
        <v>679</v>
      </c>
      <c r="DA88" s="36"/>
      <c r="DB88" s="9"/>
      <c r="DC88" s="9"/>
      <c r="DD88" s="9"/>
      <c r="DE88" s="14"/>
      <c r="DF88" s="36" t="s">
        <v>433</v>
      </c>
      <c r="DG88" s="21" t="str">
        <f t="shared" ref="DG88:DI119" si="19">F88</f>
        <v>LUC</v>
      </c>
      <c r="DH88" s="9">
        <f t="shared" si="19"/>
        <v>77</v>
      </c>
      <c r="DI88" s="9">
        <f t="shared" si="19"/>
        <v>52</v>
      </c>
      <c r="DJ88" s="9" t="s">
        <v>477</v>
      </c>
      <c r="DK88" s="9" t="s">
        <v>500</v>
      </c>
      <c r="DL88" s="19" t="s">
        <v>501</v>
      </c>
      <c r="DM88" s="11" t="s">
        <v>479</v>
      </c>
      <c r="DN88" s="64">
        <v>679</v>
      </c>
    </row>
    <row r="89" spans="1:118" s="5" customFormat="1" ht="55.8" customHeight="1">
      <c r="A89" s="9">
        <v>51</v>
      </c>
      <c r="B89" s="30" t="s">
        <v>257</v>
      </c>
      <c r="C89" s="37" t="s">
        <v>258</v>
      </c>
      <c r="D89" s="25" t="s">
        <v>464</v>
      </c>
      <c r="E89" s="8" t="s">
        <v>95</v>
      </c>
      <c r="F89" s="9" t="s">
        <v>90</v>
      </c>
      <c r="G89" s="9">
        <v>78</v>
      </c>
      <c r="H89" s="9">
        <v>52</v>
      </c>
      <c r="I89" s="32">
        <v>990</v>
      </c>
      <c r="J89" s="10" t="s">
        <v>259</v>
      </c>
      <c r="K89" s="9">
        <v>4</v>
      </c>
      <c r="L89" s="9">
        <v>3</v>
      </c>
      <c r="M89" s="32">
        <f t="shared" si="0"/>
        <v>2184</v>
      </c>
      <c r="N89" s="32"/>
      <c r="O89" s="32"/>
      <c r="P89" s="32">
        <f>Q89*4</f>
        <v>80</v>
      </c>
      <c r="Q89" s="32">
        <v>20</v>
      </c>
      <c r="R89" s="32">
        <f t="shared" si="13"/>
        <v>0</v>
      </c>
      <c r="S89" s="32"/>
      <c r="T89" s="32">
        <f t="shared" si="17"/>
        <v>757.7</v>
      </c>
      <c r="U89" s="32">
        <v>11</v>
      </c>
      <c r="V89" s="32">
        <f>344+100.7+302</f>
        <v>746.7</v>
      </c>
      <c r="W89" s="32">
        <f t="shared" si="3"/>
        <v>1486.3</v>
      </c>
      <c r="X89" s="22">
        <f t="shared" si="12"/>
        <v>0</v>
      </c>
      <c r="Y89" s="26">
        <f t="shared" si="10"/>
        <v>2153</v>
      </c>
      <c r="Z89" s="22">
        <f t="shared" si="8"/>
        <v>2153</v>
      </c>
      <c r="AA89" s="32">
        <f t="shared" si="4"/>
        <v>2233</v>
      </c>
      <c r="AB89" s="32"/>
      <c r="AC89" s="32"/>
      <c r="AD89" s="32"/>
      <c r="AE89" s="32"/>
      <c r="AF89" s="32"/>
      <c r="AG89" s="32"/>
      <c r="AH89" s="32"/>
      <c r="AI89" s="32"/>
      <c r="AJ89" s="32"/>
      <c r="AK89" s="32"/>
      <c r="AL89" s="32"/>
      <c r="AM89" s="32"/>
      <c r="AN89" s="32"/>
      <c r="AO89" s="32"/>
      <c r="AP89" s="32">
        <v>990</v>
      </c>
      <c r="AQ89" s="32"/>
      <c r="AR89" s="32"/>
      <c r="AS89" s="32"/>
      <c r="AT89" s="32"/>
      <c r="AU89" s="32"/>
      <c r="AV89" s="32"/>
      <c r="AW89" s="32"/>
      <c r="AX89" s="32"/>
      <c r="AY89" s="32"/>
      <c r="AZ89" s="32"/>
      <c r="BA89" s="32"/>
      <c r="BB89" s="32"/>
      <c r="BC89" s="32">
        <v>517</v>
      </c>
      <c r="BD89" s="32"/>
      <c r="BE89" s="32"/>
      <c r="BF89" s="32"/>
      <c r="BG89" s="32">
        <v>344</v>
      </c>
      <c r="BH89" s="32"/>
      <c r="BI89" s="32">
        <v>302</v>
      </c>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f t="shared" si="5"/>
        <v>80</v>
      </c>
      <c r="CX89" s="32">
        <f t="shared" si="6"/>
        <v>0</v>
      </c>
      <c r="CY89" s="23" t="s">
        <v>394</v>
      </c>
      <c r="CZ89" s="69">
        <v>990</v>
      </c>
      <c r="DA89" s="36"/>
      <c r="DB89" s="9"/>
      <c r="DC89" s="9"/>
      <c r="DD89" s="9"/>
      <c r="DE89" s="14"/>
      <c r="DF89" s="25" t="s">
        <v>464</v>
      </c>
      <c r="DG89" s="21" t="str">
        <f t="shared" si="19"/>
        <v>LUC</v>
      </c>
      <c r="DH89" s="9">
        <f t="shared" si="19"/>
        <v>78</v>
      </c>
      <c r="DI89" s="9">
        <f t="shared" si="19"/>
        <v>52</v>
      </c>
      <c r="DJ89" s="9" t="s">
        <v>477</v>
      </c>
      <c r="DK89" s="9"/>
      <c r="DL89" s="9"/>
      <c r="DM89" s="11" t="s">
        <v>479</v>
      </c>
      <c r="DN89" s="64">
        <v>990</v>
      </c>
    </row>
    <row r="90" spans="1:118" s="5" customFormat="1" ht="27.6" customHeight="1">
      <c r="A90" s="141">
        <v>52</v>
      </c>
      <c r="B90" s="30" t="s">
        <v>260</v>
      </c>
      <c r="C90" s="31" t="s">
        <v>261</v>
      </c>
      <c r="D90" s="31" t="s">
        <v>434</v>
      </c>
      <c r="E90" s="8" t="s">
        <v>95</v>
      </c>
      <c r="F90" s="9" t="s">
        <v>90</v>
      </c>
      <c r="G90" s="9">
        <v>1288</v>
      </c>
      <c r="H90" s="9">
        <v>49</v>
      </c>
      <c r="I90" s="32">
        <v>402.8</v>
      </c>
      <c r="J90" s="154" t="s">
        <v>262</v>
      </c>
      <c r="K90" s="139">
        <v>4</v>
      </c>
      <c r="L90" s="139">
        <v>5</v>
      </c>
      <c r="M90" s="150">
        <f t="shared" si="0"/>
        <v>2344</v>
      </c>
      <c r="N90" s="32"/>
      <c r="O90" s="150"/>
      <c r="P90" s="150">
        <f t="shared" ref="P90:P155" si="20">Q90*4</f>
        <v>0</v>
      </c>
      <c r="Q90" s="150"/>
      <c r="R90" s="150">
        <f t="shared" si="13"/>
        <v>0</v>
      </c>
      <c r="S90" s="150"/>
      <c r="T90" s="150">
        <f t="shared" si="17"/>
        <v>905.9</v>
      </c>
      <c r="U90" s="150">
        <v>16</v>
      </c>
      <c r="V90" s="150">
        <f>41+142.4+706.5</f>
        <v>889.9</v>
      </c>
      <c r="W90" s="150">
        <f t="shared" si="3"/>
        <v>1438.1</v>
      </c>
      <c r="X90" s="150">
        <f t="shared" si="12"/>
        <v>0</v>
      </c>
      <c r="Y90" s="150">
        <f t="shared" si="10"/>
        <v>2328</v>
      </c>
      <c r="Z90" s="150">
        <f t="shared" si="8"/>
        <v>2328</v>
      </c>
      <c r="AA90" s="150">
        <f>SUM(AB90:CX90)</f>
        <v>2328</v>
      </c>
      <c r="AB90" s="150"/>
      <c r="AC90" s="150"/>
      <c r="AD90" s="150"/>
      <c r="AE90" s="150"/>
      <c r="AF90" s="150"/>
      <c r="AG90" s="150"/>
      <c r="AH90" s="150"/>
      <c r="AI90" s="150"/>
      <c r="AJ90" s="150"/>
      <c r="AK90" s="150"/>
      <c r="AL90" s="150"/>
      <c r="AM90" s="150"/>
      <c r="AN90" s="150"/>
      <c r="AO90" s="150"/>
      <c r="AP90" s="150">
        <f>118+1173</f>
        <v>1291</v>
      </c>
      <c r="AQ90" s="150"/>
      <c r="AR90" s="150"/>
      <c r="AS90" s="150"/>
      <c r="AT90" s="150"/>
      <c r="AU90" s="150"/>
      <c r="AV90" s="150"/>
      <c r="AW90" s="150"/>
      <c r="AX90" s="150"/>
      <c r="AY90" s="150"/>
      <c r="AZ90" s="150"/>
      <c r="BA90" s="150"/>
      <c r="BB90" s="150"/>
      <c r="BC90" s="150">
        <v>756</v>
      </c>
      <c r="BD90" s="150">
        <v>240</v>
      </c>
      <c r="BE90" s="150"/>
      <c r="BF90" s="150"/>
      <c r="BG90" s="150">
        <v>41</v>
      </c>
      <c r="BH90" s="150"/>
      <c r="BI90" s="150"/>
      <c r="BJ90" s="150"/>
      <c r="BK90" s="150"/>
      <c r="BL90" s="150"/>
      <c r="BM90" s="150"/>
      <c r="BN90" s="150"/>
      <c r="BO90" s="150"/>
      <c r="BP90" s="150"/>
      <c r="BQ90" s="150"/>
      <c r="BR90" s="150"/>
      <c r="BS90" s="150"/>
      <c r="BT90" s="150"/>
      <c r="BU90" s="150"/>
      <c r="BV90" s="150"/>
      <c r="BW90" s="150"/>
      <c r="BX90" s="150"/>
      <c r="BY90" s="150"/>
      <c r="BZ90" s="150"/>
      <c r="CA90" s="150"/>
      <c r="CB90" s="150"/>
      <c r="CC90" s="150"/>
      <c r="CD90" s="150"/>
      <c r="CE90" s="150"/>
      <c r="CF90" s="150"/>
      <c r="CG90" s="150"/>
      <c r="CH90" s="150"/>
      <c r="CI90" s="150"/>
      <c r="CJ90" s="150"/>
      <c r="CK90" s="150"/>
      <c r="CL90" s="150"/>
      <c r="CM90" s="150"/>
      <c r="CN90" s="150"/>
      <c r="CO90" s="150"/>
      <c r="CP90" s="150"/>
      <c r="CQ90" s="150"/>
      <c r="CR90" s="150"/>
      <c r="CS90" s="150"/>
      <c r="CT90" s="150"/>
      <c r="CU90" s="150"/>
      <c r="CV90" s="150"/>
      <c r="CW90" s="150">
        <f>P90</f>
        <v>0</v>
      </c>
      <c r="CX90" s="150">
        <f>R90</f>
        <v>0</v>
      </c>
      <c r="CY90" s="23" t="s">
        <v>394</v>
      </c>
      <c r="CZ90" s="32">
        <f>1173-706.5</f>
        <v>466.5</v>
      </c>
      <c r="DA90" s="36"/>
      <c r="DB90" s="9"/>
      <c r="DC90" s="9"/>
      <c r="DD90" s="9"/>
      <c r="DE90" s="14"/>
      <c r="DF90" s="31" t="s">
        <v>434</v>
      </c>
      <c r="DG90" s="21" t="str">
        <f t="shared" si="19"/>
        <v>LUC</v>
      </c>
      <c r="DH90" s="9">
        <f t="shared" si="19"/>
        <v>1288</v>
      </c>
      <c r="DI90" s="9">
        <f t="shared" si="19"/>
        <v>49</v>
      </c>
      <c r="DJ90" s="9" t="s">
        <v>476</v>
      </c>
      <c r="DK90" s="9" t="s">
        <v>500</v>
      </c>
      <c r="DL90" s="19" t="s">
        <v>501</v>
      </c>
      <c r="DM90" s="11" t="s">
        <v>479</v>
      </c>
      <c r="DN90" s="64">
        <v>402.8</v>
      </c>
    </row>
    <row r="91" spans="1:118" s="5" customFormat="1" ht="27.6" customHeight="1">
      <c r="A91" s="147"/>
      <c r="B91" s="30"/>
      <c r="C91" s="31" t="s">
        <v>261</v>
      </c>
      <c r="D91" s="31" t="s">
        <v>434</v>
      </c>
      <c r="E91" s="8"/>
      <c r="F91" s="9" t="s">
        <v>90</v>
      </c>
      <c r="G91" s="9">
        <v>82</v>
      </c>
      <c r="H91" s="9">
        <v>52</v>
      </c>
      <c r="I91" s="32">
        <v>63.7</v>
      </c>
      <c r="J91" s="155"/>
      <c r="K91" s="153"/>
      <c r="L91" s="153"/>
      <c r="M91" s="151"/>
      <c r="N91" s="32"/>
      <c r="O91" s="151"/>
      <c r="P91" s="151">
        <f>Q91*4</f>
        <v>0</v>
      </c>
      <c r="Q91" s="151"/>
      <c r="R91" s="151">
        <f>S91*2</f>
        <v>0</v>
      </c>
      <c r="S91" s="151"/>
      <c r="T91" s="151">
        <f>U91+V91</f>
        <v>0</v>
      </c>
      <c r="U91" s="151"/>
      <c r="V91" s="151"/>
      <c r="W91" s="151">
        <f>M91-N91+O91-Q91+P91-S91+R91-T91</f>
        <v>0</v>
      </c>
      <c r="X91" s="151">
        <f t="shared" si="12"/>
        <v>0</v>
      </c>
      <c r="Y91" s="151">
        <f t="shared" si="10"/>
        <v>0</v>
      </c>
      <c r="Z91" s="151">
        <f t="shared" si="8"/>
        <v>0</v>
      </c>
      <c r="AA91" s="151">
        <f t="shared" ref="AA91" si="21">SUM(AB91:CX91)</f>
        <v>0</v>
      </c>
      <c r="AB91" s="151"/>
      <c r="AC91" s="151"/>
      <c r="AD91" s="151"/>
      <c r="AE91" s="151"/>
      <c r="AF91" s="151"/>
      <c r="AG91" s="151"/>
      <c r="AH91" s="151"/>
      <c r="AI91" s="151"/>
      <c r="AJ91" s="151"/>
      <c r="AK91" s="151"/>
      <c r="AL91" s="151"/>
      <c r="AM91" s="151"/>
      <c r="AN91" s="151"/>
      <c r="AO91" s="151"/>
      <c r="AP91" s="151"/>
      <c r="AQ91" s="151"/>
      <c r="AR91" s="151"/>
      <c r="AS91" s="151"/>
      <c r="AT91" s="151"/>
      <c r="AU91" s="151"/>
      <c r="AV91" s="151"/>
      <c r="AW91" s="151"/>
      <c r="AX91" s="151"/>
      <c r="AY91" s="151"/>
      <c r="AZ91" s="151"/>
      <c r="BA91" s="151"/>
      <c r="BB91" s="151"/>
      <c r="BC91" s="151"/>
      <c r="BD91" s="151"/>
      <c r="BE91" s="151"/>
      <c r="BF91" s="151"/>
      <c r="BG91" s="151"/>
      <c r="BH91" s="151"/>
      <c r="BI91" s="151"/>
      <c r="BJ91" s="151"/>
      <c r="BK91" s="151"/>
      <c r="BL91" s="151"/>
      <c r="BM91" s="151"/>
      <c r="BN91" s="151"/>
      <c r="BO91" s="151"/>
      <c r="BP91" s="151"/>
      <c r="BQ91" s="151"/>
      <c r="BR91" s="151"/>
      <c r="BS91" s="151"/>
      <c r="BT91" s="151"/>
      <c r="BU91" s="151"/>
      <c r="BV91" s="151"/>
      <c r="BW91" s="151"/>
      <c r="BX91" s="151"/>
      <c r="BY91" s="151"/>
      <c r="BZ91" s="151"/>
      <c r="CA91" s="151"/>
      <c r="CB91" s="151"/>
      <c r="CC91" s="151"/>
      <c r="CD91" s="151"/>
      <c r="CE91" s="151"/>
      <c r="CF91" s="151"/>
      <c r="CG91" s="151"/>
      <c r="CH91" s="151"/>
      <c r="CI91" s="151"/>
      <c r="CJ91" s="151"/>
      <c r="CK91" s="151"/>
      <c r="CL91" s="151"/>
      <c r="CM91" s="151"/>
      <c r="CN91" s="151"/>
      <c r="CO91" s="151"/>
      <c r="CP91" s="151"/>
      <c r="CQ91" s="151"/>
      <c r="CR91" s="151"/>
      <c r="CS91" s="151"/>
      <c r="CT91" s="151"/>
      <c r="CU91" s="151"/>
      <c r="CV91" s="151"/>
      <c r="CW91" s="151">
        <f t="shared" ref="CW91:CW155" si="22">P91</f>
        <v>0</v>
      </c>
      <c r="CX91" s="151">
        <f t="shared" ref="CX91:CX155" si="23">R91</f>
        <v>0</v>
      </c>
      <c r="CY91" s="43"/>
      <c r="CZ91" s="32"/>
      <c r="DA91" s="36"/>
      <c r="DB91" s="9"/>
      <c r="DC91" s="9"/>
      <c r="DD91" s="9"/>
      <c r="DE91" s="14"/>
      <c r="DF91" s="31" t="s">
        <v>434</v>
      </c>
      <c r="DG91" s="21" t="str">
        <f t="shared" si="19"/>
        <v>LUC</v>
      </c>
      <c r="DH91" s="9">
        <f t="shared" si="19"/>
        <v>82</v>
      </c>
      <c r="DI91" s="9">
        <f t="shared" si="19"/>
        <v>52</v>
      </c>
      <c r="DJ91" s="9" t="s">
        <v>477</v>
      </c>
      <c r="DK91" s="9" t="s">
        <v>500</v>
      </c>
      <c r="DL91" s="19" t="s">
        <v>501</v>
      </c>
      <c r="DM91" s="11" t="s">
        <v>479</v>
      </c>
      <c r="DN91" s="64">
        <v>63.7</v>
      </c>
    </row>
    <row r="92" spans="1:118" s="5" customFormat="1" ht="26.1" customHeight="1">
      <c r="A92" s="147"/>
      <c r="B92" s="30"/>
      <c r="C92" s="37" t="s">
        <v>98</v>
      </c>
      <c r="D92" s="37" t="s">
        <v>98</v>
      </c>
      <c r="E92" s="8"/>
      <c r="F92" s="9" t="s">
        <v>90</v>
      </c>
      <c r="G92" s="9">
        <v>82</v>
      </c>
      <c r="H92" s="9">
        <v>52</v>
      </c>
      <c r="I92" s="32">
        <v>2686.8</v>
      </c>
      <c r="J92" s="155"/>
      <c r="K92" s="153"/>
      <c r="L92" s="153"/>
      <c r="M92" s="151"/>
      <c r="N92" s="32"/>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51"/>
      <c r="AW92" s="151"/>
      <c r="AX92" s="151"/>
      <c r="AY92" s="151"/>
      <c r="AZ92" s="151"/>
      <c r="BA92" s="151"/>
      <c r="BB92" s="151"/>
      <c r="BC92" s="151"/>
      <c r="BD92" s="151"/>
      <c r="BE92" s="151"/>
      <c r="BF92" s="151"/>
      <c r="BG92" s="151"/>
      <c r="BH92" s="151"/>
      <c r="BI92" s="151"/>
      <c r="BJ92" s="151"/>
      <c r="BK92" s="151"/>
      <c r="BL92" s="151"/>
      <c r="BM92" s="151"/>
      <c r="BN92" s="151"/>
      <c r="BO92" s="151"/>
      <c r="BP92" s="151"/>
      <c r="BQ92" s="151"/>
      <c r="BR92" s="151"/>
      <c r="BS92" s="151"/>
      <c r="BT92" s="151"/>
      <c r="BU92" s="151"/>
      <c r="BV92" s="151"/>
      <c r="BW92" s="151"/>
      <c r="BX92" s="151"/>
      <c r="BY92" s="151"/>
      <c r="BZ92" s="151"/>
      <c r="CA92" s="151"/>
      <c r="CB92" s="151"/>
      <c r="CC92" s="151"/>
      <c r="CD92" s="151"/>
      <c r="CE92" s="151"/>
      <c r="CF92" s="151"/>
      <c r="CG92" s="151"/>
      <c r="CH92" s="151"/>
      <c r="CI92" s="151"/>
      <c r="CJ92" s="151"/>
      <c r="CK92" s="151"/>
      <c r="CL92" s="151"/>
      <c r="CM92" s="151"/>
      <c r="CN92" s="151"/>
      <c r="CO92" s="151"/>
      <c r="CP92" s="151"/>
      <c r="CQ92" s="151"/>
      <c r="CR92" s="151"/>
      <c r="CS92" s="151"/>
      <c r="CT92" s="151"/>
      <c r="CU92" s="151"/>
      <c r="CV92" s="151"/>
      <c r="CW92" s="151"/>
      <c r="CX92" s="151"/>
      <c r="CY92" s="43"/>
      <c r="CZ92" s="32"/>
      <c r="DA92" s="36"/>
      <c r="DB92" s="9"/>
      <c r="DC92" s="9"/>
      <c r="DD92" s="9"/>
      <c r="DE92" s="14"/>
      <c r="DF92" s="36" t="s">
        <v>98</v>
      </c>
      <c r="DG92" s="21" t="str">
        <f t="shared" si="19"/>
        <v>LUC</v>
      </c>
      <c r="DH92" s="9">
        <f t="shared" si="19"/>
        <v>82</v>
      </c>
      <c r="DI92" s="9">
        <f t="shared" si="19"/>
        <v>52</v>
      </c>
      <c r="DJ92" s="9" t="s">
        <v>477</v>
      </c>
      <c r="DK92" s="9" t="s">
        <v>500</v>
      </c>
      <c r="DL92" s="19" t="s">
        <v>501</v>
      </c>
      <c r="DM92" s="11" t="s">
        <v>479</v>
      </c>
      <c r="DN92" s="64">
        <v>2457.6</v>
      </c>
    </row>
    <row r="93" spans="1:118" s="5" customFormat="1" ht="26.1" customHeight="1">
      <c r="A93" s="147"/>
      <c r="B93" s="30"/>
      <c r="C93" s="31" t="s">
        <v>261</v>
      </c>
      <c r="D93" s="31" t="s">
        <v>434</v>
      </c>
      <c r="E93" s="8"/>
      <c r="F93" s="9" t="s">
        <v>90</v>
      </c>
      <c r="G93" s="9">
        <v>78</v>
      </c>
      <c r="H93" s="9">
        <v>52</v>
      </c>
      <c r="I93" s="32">
        <v>118</v>
      </c>
      <c r="J93" s="156"/>
      <c r="K93" s="140"/>
      <c r="L93" s="140"/>
      <c r="M93" s="152"/>
      <c r="N93" s="32"/>
      <c r="O93" s="152"/>
      <c r="P93" s="152">
        <f>Q93*4</f>
        <v>0</v>
      </c>
      <c r="Q93" s="152"/>
      <c r="R93" s="152">
        <f>S93*2</f>
        <v>0</v>
      </c>
      <c r="S93" s="152"/>
      <c r="T93" s="152">
        <f>U93+V93</f>
        <v>0</v>
      </c>
      <c r="U93" s="152"/>
      <c r="V93" s="152"/>
      <c r="W93" s="152">
        <f>M93-N93+O93-Q93+P93-S93+R93-T93</f>
        <v>0</v>
      </c>
      <c r="X93" s="152">
        <f t="shared" si="12"/>
        <v>0</v>
      </c>
      <c r="Y93" s="152">
        <f t="shared" si="10"/>
        <v>0</v>
      </c>
      <c r="Z93" s="152">
        <f t="shared" si="8"/>
        <v>0</v>
      </c>
      <c r="AA93" s="152">
        <f t="shared" ref="AA93:AA126" si="24">SUM(AB93:CX93)</f>
        <v>0</v>
      </c>
      <c r="AB93" s="152"/>
      <c r="AC93" s="152"/>
      <c r="AD93" s="152"/>
      <c r="AE93" s="152"/>
      <c r="AF93" s="152"/>
      <c r="AG93" s="152"/>
      <c r="AH93" s="152"/>
      <c r="AI93" s="152"/>
      <c r="AJ93" s="152"/>
      <c r="AK93" s="152"/>
      <c r="AL93" s="152"/>
      <c r="AM93" s="152"/>
      <c r="AN93" s="152"/>
      <c r="AO93" s="152"/>
      <c r="AP93" s="152"/>
      <c r="AQ93" s="152"/>
      <c r="AR93" s="152"/>
      <c r="AS93" s="152"/>
      <c r="AT93" s="152"/>
      <c r="AU93" s="152"/>
      <c r="AV93" s="152"/>
      <c r="AW93" s="152"/>
      <c r="AX93" s="152"/>
      <c r="AY93" s="152"/>
      <c r="AZ93" s="152"/>
      <c r="BA93" s="152"/>
      <c r="BB93" s="152"/>
      <c r="BC93" s="152"/>
      <c r="BD93" s="152"/>
      <c r="BE93" s="152"/>
      <c r="BF93" s="152"/>
      <c r="BG93" s="152"/>
      <c r="BH93" s="152"/>
      <c r="BI93" s="152"/>
      <c r="BJ93" s="152"/>
      <c r="BK93" s="152"/>
      <c r="BL93" s="152"/>
      <c r="BM93" s="152"/>
      <c r="BN93" s="152"/>
      <c r="BO93" s="152"/>
      <c r="BP93" s="152"/>
      <c r="BQ93" s="152"/>
      <c r="BR93" s="152"/>
      <c r="BS93" s="152"/>
      <c r="BT93" s="152"/>
      <c r="BU93" s="152"/>
      <c r="BV93" s="152"/>
      <c r="BW93" s="152"/>
      <c r="BX93" s="152"/>
      <c r="BY93" s="152"/>
      <c r="BZ93" s="152"/>
      <c r="CA93" s="152"/>
      <c r="CB93" s="152"/>
      <c r="CC93" s="152"/>
      <c r="CD93" s="152"/>
      <c r="CE93" s="152"/>
      <c r="CF93" s="152"/>
      <c r="CG93" s="152"/>
      <c r="CH93" s="152"/>
      <c r="CI93" s="152"/>
      <c r="CJ93" s="152"/>
      <c r="CK93" s="152"/>
      <c r="CL93" s="152"/>
      <c r="CM93" s="152"/>
      <c r="CN93" s="152"/>
      <c r="CO93" s="152"/>
      <c r="CP93" s="152"/>
      <c r="CQ93" s="152"/>
      <c r="CR93" s="152"/>
      <c r="CS93" s="152"/>
      <c r="CT93" s="152"/>
      <c r="CU93" s="152"/>
      <c r="CV93" s="152"/>
      <c r="CW93" s="152">
        <f t="shared" si="22"/>
        <v>0</v>
      </c>
      <c r="CX93" s="152">
        <f t="shared" si="23"/>
        <v>0</v>
      </c>
      <c r="CY93" s="35"/>
      <c r="CZ93" s="69">
        <v>118</v>
      </c>
      <c r="DA93" s="36"/>
      <c r="DB93" s="9"/>
      <c r="DC93" s="9"/>
      <c r="DD93" s="9"/>
      <c r="DE93" s="14"/>
      <c r="DF93" s="31" t="s">
        <v>434</v>
      </c>
      <c r="DG93" s="21" t="str">
        <f t="shared" si="19"/>
        <v>LUC</v>
      </c>
      <c r="DH93" s="9">
        <f t="shared" si="19"/>
        <v>78</v>
      </c>
      <c r="DI93" s="9">
        <f t="shared" si="19"/>
        <v>52</v>
      </c>
      <c r="DJ93" s="9" t="s">
        <v>477</v>
      </c>
      <c r="DK93" s="9" t="s">
        <v>500</v>
      </c>
      <c r="DL93" s="19" t="s">
        <v>501</v>
      </c>
      <c r="DM93" s="11" t="s">
        <v>479</v>
      </c>
      <c r="DN93" s="64">
        <v>118</v>
      </c>
    </row>
    <row r="94" spans="1:118" s="5" customFormat="1" ht="52.8" customHeight="1">
      <c r="A94" s="9">
        <v>53</v>
      </c>
      <c r="B94" s="30" t="s">
        <v>263</v>
      </c>
      <c r="C94" s="10" t="s">
        <v>264</v>
      </c>
      <c r="D94" s="25" t="s">
        <v>452</v>
      </c>
      <c r="E94" s="8" t="s">
        <v>95</v>
      </c>
      <c r="F94" s="9" t="s">
        <v>90</v>
      </c>
      <c r="G94" s="9">
        <v>79</v>
      </c>
      <c r="H94" s="9">
        <v>52</v>
      </c>
      <c r="I94" s="32">
        <v>360.2</v>
      </c>
      <c r="J94" s="37" t="s">
        <v>265</v>
      </c>
      <c r="K94" s="9">
        <v>5</v>
      </c>
      <c r="L94" s="9">
        <v>5</v>
      </c>
      <c r="M94" s="32">
        <f>(K94*486)+(L94*80)</f>
        <v>2830</v>
      </c>
      <c r="N94" s="32"/>
      <c r="O94" s="32"/>
      <c r="P94" s="32">
        <f>Q94*4</f>
        <v>0</v>
      </c>
      <c r="Q94" s="32"/>
      <c r="R94" s="32">
        <f>S94*2</f>
        <v>0</v>
      </c>
      <c r="S94" s="32"/>
      <c r="T94" s="32">
        <f>U94+V94</f>
        <v>18</v>
      </c>
      <c r="U94" s="32">
        <v>18</v>
      </c>
      <c r="V94" s="32"/>
      <c r="W94" s="32">
        <f>M94-N94+O94-Q94+P94-S94+R94-T94</f>
        <v>2812</v>
      </c>
      <c r="X94" s="22">
        <f t="shared" si="12"/>
        <v>0</v>
      </c>
      <c r="Y94" s="26">
        <f t="shared" si="10"/>
        <v>2812</v>
      </c>
      <c r="Z94" s="22">
        <f t="shared" si="8"/>
        <v>2812</v>
      </c>
      <c r="AA94" s="32">
        <f t="shared" si="24"/>
        <v>2812</v>
      </c>
      <c r="AB94" s="32"/>
      <c r="AC94" s="32"/>
      <c r="AD94" s="32"/>
      <c r="AE94" s="32"/>
      <c r="AF94" s="32"/>
      <c r="AG94" s="32"/>
      <c r="AH94" s="32"/>
      <c r="AI94" s="32"/>
      <c r="AJ94" s="32"/>
      <c r="AK94" s="32"/>
      <c r="AL94" s="32"/>
      <c r="AM94" s="32"/>
      <c r="AN94" s="32"/>
      <c r="AO94" s="32"/>
      <c r="AP94" s="32">
        <v>360</v>
      </c>
      <c r="AQ94" s="32"/>
      <c r="AR94" s="32"/>
      <c r="AS94" s="32"/>
      <c r="AT94" s="32">
        <f>20+1243</f>
        <v>1263</v>
      </c>
      <c r="AU94" s="32">
        <v>1087</v>
      </c>
      <c r="AV94" s="32"/>
      <c r="AW94" s="32"/>
      <c r="AX94" s="32"/>
      <c r="AY94" s="32"/>
      <c r="AZ94" s="32"/>
      <c r="BA94" s="32"/>
      <c r="BB94" s="32"/>
      <c r="BC94" s="32"/>
      <c r="BD94" s="32">
        <v>102</v>
      </c>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f t="shared" si="22"/>
        <v>0</v>
      </c>
      <c r="CX94" s="32">
        <f t="shared" si="23"/>
        <v>0</v>
      </c>
      <c r="CY94" s="23" t="s">
        <v>394</v>
      </c>
      <c r="CZ94" s="69">
        <v>360</v>
      </c>
      <c r="DA94" s="36"/>
      <c r="DB94" s="9"/>
      <c r="DC94" s="9"/>
      <c r="DD94" s="9"/>
      <c r="DE94" s="14"/>
      <c r="DF94" s="25" t="s">
        <v>452</v>
      </c>
      <c r="DG94" s="21" t="str">
        <f t="shared" si="19"/>
        <v>LUC</v>
      </c>
      <c r="DH94" s="9">
        <f t="shared" si="19"/>
        <v>79</v>
      </c>
      <c r="DI94" s="9">
        <f t="shared" si="19"/>
        <v>52</v>
      </c>
      <c r="DJ94" s="9" t="s">
        <v>477</v>
      </c>
      <c r="DK94" s="9" t="s">
        <v>500</v>
      </c>
      <c r="DL94" s="19" t="s">
        <v>501</v>
      </c>
      <c r="DM94" s="11" t="s">
        <v>479</v>
      </c>
      <c r="DN94" s="64">
        <v>360.2</v>
      </c>
    </row>
    <row r="95" spans="1:118" s="5" customFormat="1" ht="46.2" customHeight="1">
      <c r="A95" s="9">
        <v>54</v>
      </c>
      <c r="B95" s="30" t="s">
        <v>266</v>
      </c>
      <c r="C95" s="37" t="s">
        <v>267</v>
      </c>
      <c r="D95" s="25" t="s">
        <v>408</v>
      </c>
      <c r="E95" s="8" t="s">
        <v>95</v>
      </c>
      <c r="F95" s="9" t="s">
        <v>90</v>
      </c>
      <c r="G95" s="9">
        <v>81</v>
      </c>
      <c r="H95" s="9">
        <v>52</v>
      </c>
      <c r="I95" s="32">
        <v>559</v>
      </c>
      <c r="J95" s="10" t="s">
        <v>268</v>
      </c>
      <c r="K95" s="9">
        <v>2</v>
      </c>
      <c r="L95" s="9">
        <v>2</v>
      </c>
      <c r="M95" s="32">
        <f>(K95*486)+(L95*80)</f>
        <v>1132</v>
      </c>
      <c r="N95" s="32"/>
      <c r="O95" s="32"/>
      <c r="P95" s="32">
        <f>Q95*4</f>
        <v>180</v>
      </c>
      <c r="Q95" s="32">
        <v>45</v>
      </c>
      <c r="R95" s="32">
        <f>S95*2</f>
        <v>0</v>
      </c>
      <c r="S95" s="32"/>
      <c r="T95" s="32">
        <f>U95+V95</f>
        <v>4</v>
      </c>
      <c r="U95" s="32">
        <v>4</v>
      </c>
      <c r="V95" s="32"/>
      <c r="W95" s="32">
        <f>M95-N95+O95-Q95+P95-S95+R95-T95</f>
        <v>1263</v>
      </c>
      <c r="X95" s="22">
        <f t="shared" si="12"/>
        <v>0</v>
      </c>
      <c r="Y95" s="26">
        <f t="shared" si="10"/>
        <v>1083</v>
      </c>
      <c r="Z95" s="22">
        <f t="shared" si="8"/>
        <v>1083</v>
      </c>
      <c r="AA95" s="32">
        <f t="shared" si="24"/>
        <v>1263</v>
      </c>
      <c r="AB95" s="32"/>
      <c r="AC95" s="32"/>
      <c r="AD95" s="32"/>
      <c r="AE95" s="32"/>
      <c r="AF95" s="32"/>
      <c r="AG95" s="32"/>
      <c r="AH95" s="32"/>
      <c r="AI95" s="32"/>
      <c r="AJ95" s="32"/>
      <c r="AK95" s="32"/>
      <c r="AL95" s="32"/>
      <c r="AM95" s="32"/>
      <c r="AN95" s="32"/>
      <c r="AO95" s="32"/>
      <c r="AP95" s="32">
        <v>559</v>
      </c>
      <c r="AQ95" s="32"/>
      <c r="AR95" s="32"/>
      <c r="AS95" s="32"/>
      <c r="AT95" s="32"/>
      <c r="AU95" s="32"/>
      <c r="AV95" s="32"/>
      <c r="AW95" s="32"/>
      <c r="AX95" s="32"/>
      <c r="AY95" s="32"/>
      <c r="AZ95" s="32"/>
      <c r="BA95" s="32"/>
      <c r="BB95" s="32"/>
      <c r="BC95" s="32"/>
      <c r="BD95" s="32"/>
      <c r="BE95" s="32">
        <f>372+152</f>
        <v>524</v>
      </c>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f t="shared" si="22"/>
        <v>180</v>
      </c>
      <c r="CX95" s="32">
        <f t="shared" si="23"/>
        <v>0</v>
      </c>
      <c r="CY95" s="23" t="s">
        <v>394</v>
      </c>
      <c r="CZ95" s="69">
        <v>559</v>
      </c>
      <c r="DA95" s="36"/>
      <c r="DB95" s="9"/>
      <c r="DC95" s="9"/>
      <c r="DD95" s="9"/>
      <c r="DE95" s="14"/>
      <c r="DF95" s="25" t="s">
        <v>408</v>
      </c>
      <c r="DG95" s="21" t="str">
        <f t="shared" si="19"/>
        <v>LUC</v>
      </c>
      <c r="DH95" s="9">
        <f t="shared" si="19"/>
        <v>81</v>
      </c>
      <c r="DI95" s="9">
        <f t="shared" si="19"/>
        <v>52</v>
      </c>
      <c r="DJ95" s="9" t="s">
        <v>477</v>
      </c>
      <c r="DK95" s="9" t="s">
        <v>500</v>
      </c>
      <c r="DL95" s="19" t="s">
        <v>501</v>
      </c>
      <c r="DM95" s="11" t="s">
        <v>479</v>
      </c>
      <c r="DN95" s="64">
        <v>559</v>
      </c>
    </row>
    <row r="96" spans="1:118" s="5" customFormat="1" ht="165.6" customHeight="1">
      <c r="A96" s="9">
        <v>55</v>
      </c>
      <c r="B96" s="30" t="s">
        <v>269</v>
      </c>
      <c r="C96" s="37" t="s">
        <v>270</v>
      </c>
      <c r="D96" s="25" t="s">
        <v>490</v>
      </c>
      <c r="E96" s="8" t="s">
        <v>95</v>
      </c>
      <c r="F96" s="9" t="s">
        <v>90</v>
      </c>
      <c r="G96" s="9">
        <v>1289</v>
      </c>
      <c r="H96" s="9">
        <v>49</v>
      </c>
      <c r="I96" s="32">
        <v>459</v>
      </c>
      <c r="J96" s="37" t="s">
        <v>271</v>
      </c>
      <c r="K96" s="9">
        <v>2</v>
      </c>
      <c r="L96" s="9">
        <v>1</v>
      </c>
      <c r="M96" s="32">
        <f t="shared" si="0"/>
        <v>1052</v>
      </c>
      <c r="N96" s="32"/>
      <c r="O96" s="32"/>
      <c r="P96" s="32">
        <v>50</v>
      </c>
      <c r="Q96" s="32">
        <v>12</v>
      </c>
      <c r="R96" s="32">
        <f t="shared" si="13"/>
        <v>0</v>
      </c>
      <c r="S96" s="32"/>
      <c r="T96" s="32">
        <f t="shared" si="17"/>
        <v>151</v>
      </c>
      <c r="U96" s="32">
        <v>6</v>
      </c>
      <c r="V96" s="32">
        <v>145</v>
      </c>
      <c r="W96" s="32">
        <f t="shared" si="3"/>
        <v>939</v>
      </c>
      <c r="X96" s="22">
        <f t="shared" si="12"/>
        <v>0</v>
      </c>
      <c r="Y96" s="26">
        <f t="shared" si="10"/>
        <v>1034</v>
      </c>
      <c r="Z96" s="22">
        <f t="shared" si="8"/>
        <v>1034</v>
      </c>
      <c r="AA96" s="32">
        <f t="shared" si="24"/>
        <v>1084</v>
      </c>
      <c r="AB96" s="32"/>
      <c r="AC96" s="32"/>
      <c r="AD96" s="32"/>
      <c r="AE96" s="32"/>
      <c r="AF96" s="32"/>
      <c r="AG96" s="32"/>
      <c r="AH96" s="32"/>
      <c r="AI96" s="32"/>
      <c r="AJ96" s="32"/>
      <c r="AK96" s="32"/>
      <c r="AL96" s="32"/>
      <c r="AM96" s="32"/>
      <c r="AN96" s="32"/>
      <c r="AO96" s="32"/>
      <c r="AP96" s="32">
        <v>459</v>
      </c>
      <c r="AQ96" s="32"/>
      <c r="AR96" s="32"/>
      <c r="AS96" s="32"/>
      <c r="AT96" s="32"/>
      <c r="AU96" s="32"/>
      <c r="AV96" s="32">
        <f>486-56</f>
        <v>430</v>
      </c>
      <c r="AW96" s="32"/>
      <c r="AX96" s="32"/>
      <c r="AY96" s="32">
        <v>145</v>
      </c>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f t="shared" si="22"/>
        <v>50</v>
      </c>
      <c r="CX96" s="32">
        <f t="shared" si="23"/>
        <v>0</v>
      </c>
      <c r="CY96" s="23" t="s">
        <v>394</v>
      </c>
      <c r="CZ96" s="32">
        <v>459</v>
      </c>
      <c r="DA96" s="36"/>
      <c r="DB96" s="9"/>
      <c r="DC96" s="9"/>
      <c r="DD96" s="9"/>
      <c r="DE96" s="14"/>
      <c r="DF96" s="25" t="s">
        <v>489</v>
      </c>
      <c r="DG96" s="21" t="str">
        <f t="shared" si="19"/>
        <v>LUC</v>
      </c>
      <c r="DH96" s="9">
        <f t="shared" si="19"/>
        <v>1289</v>
      </c>
      <c r="DI96" s="9">
        <f t="shared" si="19"/>
        <v>49</v>
      </c>
      <c r="DJ96" s="9" t="s">
        <v>476</v>
      </c>
      <c r="DK96" s="9" t="s">
        <v>500</v>
      </c>
      <c r="DL96" s="19" t="s">
        <v>501</v>
      </c>
      <c r="DM96" s="11" t="s">
        <v>479</v>
      </c>
      <c r="DN96" s="64">
        <v>459</v>
      </c>
    </row>
    <row r="97" spans="1:118" s="5" customFormat="1" ht="58.8" customHeight="1">
      <c r="A97" s="139">
        <v>56</v>
      </c>
      <c r="B97" s="30" t="s">
        <v>272</v>
      </c>
      <c r="C97" s="37" t="s">
        <v>273</v>
      </c>
      <c r="D97" s="25" t="s">
        <v>409</v>
      </c>
      <c r="E97" s="8" t="s">
        <v>95</v>
      </c>
      <c r="F97" s="9" t="s">
        <v>90</v>
      </c>
      <c r="G97" s="9">
        <v>1289</v>
      </c>
      <c r="H97" s="9">
        <v>49</v>
      </c>
      <c r="I97" s="32">
        <v>335</v>
      </c>
      <c r="J97" s="37" t="s">
        <v>274</v>
      </c>
      <c r="K97" s="9">
        <v>2</v>
      </c>
      <c r="L97" s="9">
        <v>4</v>
      </c>
      <c r="M97" s="32">
        <f t="shared" si="0"/>
        <v>1292</v>
      </c>
      <c r="N97" s="32"/>
      <c r="O97" s="32"/>
      <c r="P97" s="32">
        <f t="shared" ref="P97" si="25">Q97*4</f>
        <v>0</v>
      </c>
      <c r="Q97" s="32"/>
      <c r="R97" s="32">
        <f t="shared" si="13"/>
        <v>0</v>
      </c>
      <c r="S97" s="32"/>
      <c r="T97" s="32">
        <f t="shared" si="17"/>
        <v>351</v>
      </c>
      <c r="U97" s="32">
        <v>11</v>
      </c>
      <c r="V97" s="32">
        <f>50+290</f>
        <v>340</v>
      </c>
      <c r="W97" s="32">
        <f t="shared" si="3"/>
        <v>941</v>
      </c>
      <c r="X97" s="22">
        <f t="shared" si="12"/>
        <v>0</v>
      </c>
      <c r="Y97" s="26">
        <f t="shared" si="10"/>
        <v>1281</v>
      </c>
      <c r="Z97" s="22">
        <f t="shared" si="8"/>
        <v>1281</v>
      </c>
      <c r="AA97" s="32">
        <f t="shared" si="24"/>
        <v>1281</v>
      </c>
      <c r="AB97" s="32"/>
      <c r="AC97" s="32"/>
      <c r="AD97" s="32"/>
      <c r="AE97" s="32"/>
      <c r="AF97" s="32"/>
      <c r="AG97" s="32"/>
      <c r="AH97" s="32"/>
      <c r="AI97" s="32"/>
      <c r="AJ97" s="32"/>
      <c r="AK97" s="32"/>
      <c r="AL97" s="32"/>
      <c r="AM97" s="32"/>
      <c r="AN97" s="32"/>
      <c r="AO97" s="32"/>
      <c r="AP97" s="32">
        <v>335</v>
      </c>
      <c r="AQ97" s="32"/>
      <c r="AR97" s="32"/>
      <c r="AS97" s="32"/>
      <c r="AT97" s="32"/>
      <c r="AU97" s="32"/>
      <c r="AV97" s="32"/>
      <c r="AW97" s="32"/>
      <c r="AX97" s="32"/>
      <c r="AY97" s="32"/>
      <c r="AZ97" s="32"/>
      <c r="BA97" s="32"/>
      <c r="BB97" s="32"/>
      <c r="BC97" s="32"/>
      <c r="BD97" s="32"/>
      <c r="BE97" s="32">
        <f>290+376</f>
        <v>666</v>
      </c>
      <c r="BF97" s="32"/>
      <c r="BG97" s="32">
        <f>230+50</f>
        <v>280</v>
      </c>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f t="shared" si="22"/>
        <v>0</v>
      </c>
      <c r="CX97" s="32">
        <f t="shared" si="23"/>
        <v>0</v>
      </c>
      <c r="CY97" s="23" t="s">
        <v>394</v>
      </c>
      <c r="CZ97" s="69">
        <v>335</v>
      </c>
      <c r="DA97" s="36"/>
      <c r="DB97" s="9"/>
      <c r="DC97" s="9"/>
      <c r="DD97" s="9"/>
      <c r="DE97" s="14"/>
      <c r="DF97" s="25" t="s">
        <v>409</v>
      </c>
      <c r="DG97" s="21" t="str">
        <f t="shared" si="19"/>
        <v>LUC</v>
      </c>
      <c r="DH97" s="9">
        <f t="shared" si="19"/>
        <v>1289</v>
      </c>
      <c r="DI97" s="9">
        <f t="shared" si="19"/>
        <v>49</v>
      </c>
      <c r="DJ97" s="9" t="s">
        <v>476</v>
      </c>
      <c r="DK97" s="9" t="s">
        <v>500</v>
      </c>
      <c r="DL97" s="19" t="s">
        <v>501</v>
      </c>
      <c r="DM97" s="11" t="s">
        <v>479</v>
      </c>
      <c r="DN97" s="14">
        <v>335</v>
      </c>
    </row>
    <row r="98" spans="1:118" s="5" customFormat="1" ht="22.2" customHeight="1">
      <c r="A98" s="140"/>
      <c r="B98" s="30"/>
      <c r="C98" s="37" t="s">
        <v>98</v>
      </c>
      <c r="D98" s="37" t="s">
        <v>98</v>
      </c>
      <c r="E98" s="8"/>
      <c r="F98" s="9" t="s">
        <v>90</v>
      </c>
      <c r="G98" s="9">
        <v>1289</v>
      </c>
      <c r="H98" s="9">
        <v>49</v>
      </c>
      <c r="I98" s="32">
        <v>292.3</v>
      </c>
      <c r="J98" s="37"/>
      <c r="K98" s="9"/>
      <c r="L98" s="9"/>
      <c r="M98" s="32"/>
      <c r="N98" s="32"/>
      <c r="O98" s="32"/>
      <c r="P98" s="32"/>
      <c r="Q98" s="32"/>
      <c r="R98" s="32"/>
      <c r="S98" s="32"/>
      <c r="T98" s="32"/>
      <c r="U98" s="32"/>
      <c r="V98" s="32"/>
      <c r="W98" s="32"/>
      <c r="X98" s="22"/>
      <c r="Y98" s="26"/>
      <c r="Z98" s="2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6"/>
      <c r="DB98" s="9"/>
      <c r="DC98" s="9"/>
      <c r="DD98" s="9"/>
      <c r="DE98" s="14"/>
      <c r="DF98" s="36" t="s">
        <v>98</v>
      </c>
      <c r="DG98" s="21" t="str">
        <f t="shared" si="19"/>
        <v>LUC</v>
      </c>
      <c r="DH98" s="9">
        <f t="shared" si="19"/>
        <v>1289</v>
      </c>
      <c r="DI98" s="9">
        <f t="shared" si="19"/>
        <v>49</v>
      </c>
      <c r="DJ98" s="9" t="s">
        <v>476</v>
      </c>
      <c r="DK98" s="9" t="s">
        <v>500</v>
      </c>
      <c r="DL98" s="19" t="s">
        <v>501</v>
      </c>
      <c r="DM98" s="11" t="s">
        <v>479</v>
      </c>
      <c r="DN98" s="14">
        <v>292.3</v>
      </c>
    </row>
    <row r="99" spans="1:118" s="5" customFormat="1" ht="48.6" customHeight="1">
      <c r="A99" s="139">
        <v>57</v>
      </c>
      <c r="B99" s="30" t="s">
        <v>275</v>
      </c>
      <c r="C99" s="37" t="s">
        <v>276</v>
      </c>
      <c r="D99" s="44" t="s">
        <v>278</v>
      </c>
      <c r="E99" s="8" t="s">
        <v>95</v>
      </c>
      <c r="F99" s="9" t="s">
        <v>90</v>
      </c>
      <c r="G99" s="9">
        <v>1292</v>
      </c>
      <c r="H99" s="9">
        <v>49</v>
      </c>
      <c r="I99" s="32">
        <v>1709</v>
      </c>
      <c r="J99" s="10" t="s">
        <v>277</v>
      </c>
      <c r="K99" s="9">
        <v>5</v>
      </c>
      <c r="L99" s="9">
        <v>7</v>
      </c>
      <c r="M99" s="32">
        <f>(K99*486)+(L99*80)</f>
        <v>2990</v>
      </c>
      <c r="N99" s="32"/>
      <c r="O99" s="32"/>
      <c r="P99" s="32">
        <f>Q99*4</f>
        <v>0</v>
      </c>
      <c r="Q99" s="32"/>
      <c r="R99" s="32">
        <f>S99*2</f>
        <v>40</v>
      </c>
      <c r="S99" s="32">
        <v>20</v>
      </c>
      <c r="T99" s="32">
        <f>U99+V99</f>
        <v>718</v>
      </c>
      <c r="U99" s="32">
        <v>21</v>
      </c>
      <c r="V99" s="32">
        <v>697</v>
      </c>
      <c r="W99" s="32">
        <f>M99-N99+O99-Q99+P99-S99+R99-T99</f>
        <v>2292</v>
      </c>
      <c r="X99" s="22">
        <f t="shared" si="12"/>
        <v>0</v>
      </c>
      <c r="Y99" s="26">
        <f t="shared" si="10"/>
        <v>2949</v>
      </c>
      <c r="Z99" s="22">
        <f t="shared" si="8"/>
        <v>2949</v>
      </c>
      <c r="AA99" s="32">
        <f>SUM(AB99:CX99)</f>
        <v>2989</v>
      </c>
      <c r="AB99" s="32"/>
      <c r="AC99" s="32"/>
      <c r="AD99" s="32"/>
      <c r="AE99" s="32"/>
      <c r="AF99" s="32"/>
      <c r="AG99" s="32"/>
      <c r="AH99" s="32"/>
      <c r="AI99" s="32"/>
      <c r="AJ99" s="32"/>
      <c r="AK99" s="32"/>
      <c r="AL99" s="32"/>
      <c r="AM99" s="32"/>
      <c r="AN99" s="32"/>
      <c r="AO99" s="32"/>
      <c r="AP99" s="32">
        <v>1709</v>
      </c>
      <c r="AQ99" s="32"/>
      <c r="AR99" s="32"/>
      <c r="AS99" s="32"/>
      <c r="AT99" s="32"/>
      <c r="AU99" s="32"/>
      <c r="AV99" s="32"/>
      <c r="AW99" s="32"/>
      <c r="AX99" s="32"/>
      <c r="AY99" s="32"/>
      <c r="AZ99" s="32"/>
      <c r="BA99" s="32"/>
      <c r="BB99" s="32">
        <v>697</v>
      </c>
      <c r="BC99" s="32"/>
      <c r="BD99" s="32">
        <v>296</v>
      </c>
      <c r="BE99" s="32"/>
      <c r="BF99" s="32"/>
      <c r="BG99" s="32"/>
      <c r="BH99" s="32"/>
      <c r="BI99" s="32">
        <v>247</v>
      </c>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f>P99</f>
        <v>0</v>
      </c>
      <c r="CX99" s="32">
        <f>R99</f>
        <v>40</v>
      </c>
      <c r="CY99" s="23" t="s">
        <v>394</v>
      </c>
      <c r="CZ99" s="32">
        <v>1709</v>
      </c>
      <c r="DA99" s="36"/>
      <c r="DB99" s="9"/>
      <c r="DC99" s="9"/>
      <c r="DD99" s="9"/>
      <c r="DE99" s="14"/>
      <c r="DF99" s="44" t="s">
        <v>278</v>
      </c>
      <c r="DG99" s="21" t="str">
        <f t="shared" si="19"/>
        <v>LUC</v>
      </c>
      <c r="DH99" s="9">
        <f t="shared" si="19"/>
        <v>1292</v>
      </c>
      <c r="DI99" s="9">
        <f t="shared" si="19"/>
        <v>49</v>
      </c>
      <c r="DJ99" s="9" t="s">
        <v>476</v>
      </c>
      <c r="DK99" s="9" t="s">
        <v>500</v>
      </c>
      <c r="DL99" s="19" t="s">
        <v>501</v>
      </c>
      <c r="DM99" s="11" t="s">
        <v>479</v>
      </c>
      <c r="DN99" s="64">
        <v>1708.9999999999998</v>
      </c>
    </row>
    <row r="100" spans="1:118" s="5" customFormat="1" ht="24.6" customHeight="1">
      <c r="A100" s="140"/>
      <c r="B100" s="30"/>
      <c r="C100" s="37" t="s">
        <v>98</v>
      </c>
      <c r="D100" s="37" t="s">
        <v>98</v>
      </c>
      <c r="E100" s="8"/>
      <c r="F100" s="9" t="s">
        <v>90</v>
      </c>
      <c r="G100" s="9">
        <v>1292</v>
      </c>
      <c r="H100" s="9">
        <v>49</v>
      </c>
      <c r="I100" s="32">
        <v>17.600000000000001</v>
      </c>
      <c r="J100" s="10"/>
      <c r="K100" s="9"/>
      <c r="L100" s="9"/>
      <c r="M100" s="32"/>
      <c r="N100" s="32"/>
      <c r="O100" s="32"/>
      <c r="P100" s="32"/>
      <c r="Q100" s="32"/>
      <c r="R100" s="32"/>
      <c r="S100" s="32"/>
      <c r="T100" s="32"/>
      <c r="U100" s="32"/>
      <c r="V100" s="32"/>
      <c r="W100" s="32"/>
      <c r="X100" s="22"/>
      <c r="Y100" s="26"/>
      <c r="Z100" s="2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6"/>
      <c r="DB100" s="9"/>
      <c r="DC100" s="9"/>
      <c r="DD100" s="9"/>
      <c r="DE100" s="14"/>
      <c r="DF100" s="36" t="s">
        <v>98</v>
      </c>
      <c r="DG100" s="21" t="str">
        <f t="shared" si="19"/>
        <v>LUC</v>
      </c>
      <c r="DH100" s="9">
        <f t="shared" si="19"/>
        <v>1292</v>
      </c>
      <c r="DI100" s="9">
        <f t="shared" si="19"/>
        <v>49</v>
      </c>
      <c r="DJ100" s="9" t="s">
        <v>476</v>
      </c>
      <c r="DK100" s="9" t="s">
        <v>500</v>
      </c>
      <c r="DL100" s="19" t="s">
        <v>501</v>
      </c>
      <c r="DM100" s="11" t="s">
        <v>479</v>
      </c>
      <c r="DN100" s="64">
        <v>17.600000000000001</v>
      </c>
    </row>
    <row r="101" spans="1:118" s="5" customFormat="1" ht="30.6" customHeight="1">
      <c r="A101" s="9">
        <v>58</v>
      </c>
      <c r="B101" s="30" t="s">
        <v>279</v>
      </c>
      <c r="C101" s="10" t="s">
        <v>280</v>
      </c>
      <c r="D101" s="44" t="s">
        <v>280</v>
      </c>
      <c r="E101" s="8" t="s">
        <v>95</v>
      </c>
      <c r="F101" s="9" t="s">
        <v>90</v>
      </c>
      <c r="G101" s="9">
        <v>1293</v>
      </c>
      <c r="H101" s="9">
        <v>49</v>
      </c>
      <c r="I101" s="32">
        <v>1082</v>
      </c>
      <c r="J101" s="10" t="s">
        <v>280</v>
      </c>
      <c r="K101" s="9">
        <v>2</v>
      </c>
      <c r="L101" s="9">
        <v>2</v>
      </c>
      <c r="M101" s="32">
        <f>(K101*486)+(L101*80)</f>
        <v>1132</v>
      </c>
      <c r="N101" s="32"/>
      <c r="O101" s="32"/>
      <c r="P101" s="32">
        <f>Q101*4</f>
        <v>150</v>
      </c>
      <c r="Q101" s="32">
        <v>37.5</v>
      </c>
      <c r="R101" s="32">
        <f>S101*2</f>
        <v>0</v>
      </c>
      <c r="S101" s="32"/>
      <c r="T101" s="32">
        <f>U101+V101</f>
        <v>13</v>
      </c>
      <c r="U101" s="32">
        <v>13</v>
      </c>
      <c r="V101" s="32"/>
      <c r="W101" s="32">
        <f>M101-N101+O101-Q101+P101-S101+R101-T101</f>
        <v>1231.5</v>
      </c>
      <c r="X101" s="22">
        <f t="shared" si="12"/>
        <v>0</v>
      </c>
      <c r="Y101" s="26">
        <f t="shared" si="10"/>
        <v>1081.5</v>
      </c>
      <c r="Z101" s="22">
        <f t="shared" ref="Z101:Z155" si="26">SUM(AB101:CV101)</f>
        <v>1081.5</v>
      </c>
      <c r="AA101" s="32">
        <f>SUM(AB101:CX101)</f>
        <v>1231.5</v>
      </c>
      <c r="AB101" s="32"/>
      <c r="AC101" s="32"/>
      <c r="AD101" s="32"/>
      <c r="AE101" s="32"/>
      <c r="AF101" s="32"/>
      <c r="AG101" s="32"/>
      <c r="AH101" s="32"/>
      <c r="AI101" s="32"/>
      <c r="AJ101" s="32"/>
      <c r="AK101" s="32"/>
      <c r="AL101" s="32"/>
      <c r="AM101" s="32"/>
      <c r="AN101" s="32"/>
      <c r="AO101" s="32"/>
      <c r="AP101" s="32">
        <v>1081.5</v>
      </c>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f>P101</f>
        <v>150</v>
      </c>
      <c r="CX101" s="32">
        <f>R101</f>
        <v>0</v>
      </c>
      <c r="CY101" s="23" t="s">
        <v>394</v>
      </c>
      <c r="CZ101" s="32">
        <v>1081.5</v>
      </c>
      <c r="DA101" s="36"/>
      <c r="DB101" s="9"/>
      <c r="DC101" s="9"/>
      <c r="DD101" s="9"/>
      <c r="DE101" s="14"/>
      <c r="DF101" s="44" t="s">
        <v>280</v>
      </c>
      <c r="DG101" s="21" t="str">
        <f t="shared" si="19"/>
        <v>LUC</v>
      </c>
      <c r="DH101" s="9">
        <f t="shared" si="19"/>
        <v>1293</v>
      </c>
      <c r="DI101" s="9">
        <f t="shared" si="19"/>
        <v>49</v>
      </c>
      <c r="DJ101" s="9" t="s">
        <v>476</v>
      </c>
      <c r="DK101" s="9" t="s">
        <v>500</v>
      </c>
      <c r="DL101" s="19" t="s">
        <v>501</v>
      </c>
      <c r="DM101" s="11" t="s">
        <v>479</v>
      </c>
      <c r="DN101" s="64">
        <v>1082</v>
      </c>
    </row>
    <row r="102" spans="1:118" s="6" customFormat="1" ht="180" customHeight="1">
      <c r="A102" s="9">
        <v>59</v>
      </c>
      <c r="B102" s="30" t="s">
        <v>281</v>
      </c>
      <c r="C102" s="37" t="s">
        <v>282</v>
      </c>
      <c r="D102" s="25" t="s">
        <v>465</v>
      </c>
      <c r="E102" s="8" t="s">
        <v>141</v>
      </c>
      <c r="F102" s="9" t="s">
        <v>90</v>
      </c>
      <c r="G102" s="9">
        <v>1296</v>
      </c>
      <c r="H102" s="9">
        <v>49</v>
      </c>
      <c r="I102" s="32">
        <v>1012</v>
      </c>
      <c r="J102" s="37" t="s">
        <v>283</v>
      </c>
      <c r="K102" s="9">
        <v>3</v>
      </c>
      <c r="L102" s="9">
        <v>2</v>
      </c>
      <c r="M102" s="32">
        <f t="shared" si="0"/>
        <v>1618</v>
      </c>
      <c r="N102" s="32"/>
      <c r="O102" s="32"/>
      <c r="P102" s="32">
        <f t="shared" si="20"/>
        <v>0</v>
      </c>
      <c r="Q102" s="32"/>
      <c r="R102" s="32">
        <f t="shared" si="13"/>
        <v>5</v>
      </c>
      <c r="S102" s="32">
        <v>2.5</v>
      </c>
      <c r="T102" s="32">
        <f t="shared" si="17"/>
        <v>264</v>
      </c>
      <c r="U102" s="32">
        <v>14</v>
      </c>
      <c r="V102" s="32">
        <v>250</v>
      </c>
      <c r="W102" s="32">
        <f t="shared" si="3"/>
        <v>1356.5</v>
      </c>
      <c r="X102" s="22">
        <f t="shared" si="12"/>
        <v>0</v>
      </c>
      <c r="Y102" s="26">
        <f t="shared" ref="Y102:Y155" si="27">M102-Q102-S102-U102</f>
        <v>1601.5</v>
      </c>
      <c r="Z102" s="22">
        <f t="shared" si="26"/>
        <v>1601.5</v>
      </c>
      <c r="AA102" s="32">
        <f t="shared" si="24"/>
        <v>1606.5</v>
      </c>
      <c r="AB102" s="32"/>
      <c r="AC102" s="32"/>
      <c r="AD102" s="32"/>
      <c r="AE102" s="32"/>
      <c r="AF102" s="32"/>
      <c r="AG102" s="32"/>
      <c r="AH102" s="32"/>
      <c r="AI102" s="32"/>
      <c r="AJ102" s="32"/>
      <c r="AK102" s="32"/>
      <c r="AL102" s="32"/>
      <c r="AM102" s="32"/>
      <c r="AN102" s="32"/>
      <c r="AO102" s="32"/>
      <c r="AP102" s="32">
        <v>1012</v>
      </c>
      <c r="AQ102" s="32"/>
      <c r="AR102" s="32"/>
      <c r="AS102" s="32"/>
      <c r="AT102" s="32"/>
      <c r="AU102" s="32"/>
      <c r="AV102" s="32"/>
      <c r="AW102" s="32"/>
      <c r="AX102" s="32"/>
      <c r="AY102" s="32"/>
      <c r="AZ102" s="32"/>
      <c r="BA102" s="32"/>
      <c r="BB102" s="32"/>
      <c r="BC102" s="32"/>
      <c r="BD102" s="32">
        <v>339.5</v>
      </c>
      <c r="BE102" s="32"/>
      <c r="BF102" s="32"/>
      <c r="BG102" s="32">
        <v>250</v>
      </c>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f t="shared" si="22"/>
        <v>0</v>
      </c>
      <c r="CX102" s="32">
        <f t="shared" si="23"/>
        <v>5</v>
      </c>
      <c r="CY102" s="23" t="s">
        <v>394</v>
      </c>
      <c r="CZ102" s="32">
        <v>1012</v>
      </c>
      <c r="DA102" s="36"/>
      <c r="DB102" s="9"/>
      <c r="DC102" s="9"/>
      <c r="DD102" s="9"/>
      <c r="DE102" s="14"/>
      <c r="DF102" s="25" t="s">
        <v>491</v>
      </c>
      <c r="DG102" s="21" t="str">
        <f t="shared" si="19"/>
        <v>LUC</v>
      </c>
      <c r="DH102" s="9">
        <f t="shared" si="19"/>
        <v>1296</v>
      </c>
      <c r="DI102" s="9">
        <f t="shared" si="19"/>
        <v>49</v>
      </c>
      <c r="DJ102" s="9" t="s">
        <v>476</v>
      </c>
      <c r="DK102" s="9" t="s">
        <v>500</v>
      </c>
      <c r="DL102" s="19" t="s">
        <v>501</v>
      </c>
      <c r="DM102" s="11" t="s">
        <v>479</v>
      </c>
      <c r="DN102" s="64">
        <v>1012</v>
      </c>
    </row>
    <row r="103" spans="1:118" s="5" customFormat="1" ht="34.200000000000003" customHeight="1">
      <c r="A103" s="139">
        <v>60</v>
      </c>
      <c r="B103" s="30" t="s">
        <v>284</v>
      </c>
      <c r="C103" s="36" t="s">
        <v>285</v>
      </c>
      <c r="D103" s="36" t="s">
        <v>435</v>
      </c>
      <c r="E103" s="8" t="s">
        <v>95</v>
      </c>
      <c r="F103" s="9" t="s">
        <v>90</v>
      </c>
      <c r="G103" s="9">
        <v>1297</v>
      </c>
      <c r="H103" s="9">
        <v>49</v>
      </c>
      <c r="I103" s="32">
        <v>968</v>
      </c>
      <c r="J103" s="10" t="s">
        <v>286</v>
      </c>
      <c r="K103" s="9">
        <v>2</v>
      </c>
      <c r="L103" s="9">
        <v>3</v>
      </c>
      <c r="M103" s="32">
        <f t="shared" ref="M103:M155" si="28">(K103*486)+(L103*80)</f>
        <v>1212</v>
      </c>
      <c r="N103" s="32"/>
      <c r="O103" s="32"/>
      <c r="P103" s="32">
        <f t="shared" si="20"/>
        <v>0</v>
      </c>
      <c r="Q103" s="32"/>
      <c r="R103" s="32">
        <f t="shared" si="13"/>
        <v>0</v>
      </c>
      <c r="S103" s="32"/>
      <c r="T103" s="32">
        <f t="shared" si="17"/>
        <v>13</v>
      </c>
      <c r="U103" s="32">
        <v>13</v>
      </c>
      <c r="V103" s="32"/>
      <c r="W103" s="32">
        <f t="shared" ref="W103:W155" si="29">M103-N103+O103-Q103+P103-S103+R103-T103</f>
        <v>1199</v>
      </c>
      <c r="X103" s="22">
        <f t="shared" si="12"/>
        <v>0</v>
      </c>
      <c r="Y103" s="26">
        <f t="shared" si="27"/>
        <v>1199</v>
      </c>
      <c r="Z103" s="22">
        <f t="shared" si="26"/>
        <v>1199</v>
      </c>
      <c r="AA103" s="32">
        <f t="shared" si="24"/>
        <v>1199</v>
      </c>
      <c r="AB103" s="32"/>
      <c r="AC103" s="32"/>
      <c r="AD103" s="32"/>
      <c r="AE103" s="32"/>
      <c r="AF103" s="32"/>
      <c r="AG103" s="32"/>
      <c r="AH103" s="32"/>
      <c r="AI103" s="32"/>
      <c r="AJ103" s="32"/>
      <c r="AK103" s="32"/>
      <c r="AL103" s="32"/>
      <c r="AM103" s="32"/>
      <c r="AN103" s="32"/>
      <c r="AO103" s="32"/>
      <c r="AP103" s="32">
        <v>968</v>
      </c>
      <c r="AQ103" s="32"/>
      <c r="AR103" s="32"/>
      <c r="AS103" s="32"/>
      <c r="AT103" s="32"/>
      <c r="AU103" s="32"/>
      <c r="AV103" s="32"/>
      <c r="AW103" s="32"/>
      <c r="AX103" s="32"/>
      <c r="AY103" s="32"/>
      <c r="AZ103" s="32"/>
      <c r="BA103" s="32"/>
      <c r="BB103" s="32"/>
      <c r="BC103" s="32"/>
      <c r="BD103" s="32">
        <v>231</v>
      </c>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f t="shared" si="22"/>
        <v>0</v>
      </c>
      <c r="CX103" s="32">
        <f t="shared" si="23"/>
        <v>0</v>
      </c>
      <c r="CY103" s="23" t="s">
        <v>394</v>
      </c>
      <c r="CZ103" s="32">
        <v>968</v>
      </c>
      <c r="DA103" s="36"/>
      <c r="DB103" s="9"/>
      <c r="DC103" s="9"/>
      <c r="DD103" s="9"/>
      <c r="DE103" s="59"/>
      <c r="DF103" s="36" t="s">
        <v>435</v>
      </c>
      <c r="DG103" s="21" t="str">
        <f t="shared" si="19"/>
        <v>LUC</v>
      </c>
      <c r="DH103" s="9">
        <f t="shared" si="19"/>
        <v>1297</v>
      </c>
      <c r="DI103" s="9">
        <f t="shared" si="19"/>
        <v>49</v>
      </c>
      <c r="DJ103" s="9" t="s">
        <v>476</v>
      </c>
      <c r="DK103" s="9" t="s">
        <v>500</v>
      </c>
      <c r="DL103" s="19" t="s">
        <v>501</v>
      </c>
      <c r="DM103" s="11" t="s">
        <v>479</v>
      </c>
      <c r="DN103" s="64">
        <v>968</v>
      </c>
    </row>
    <row r="104" spans="1:118" s="5" customFormat="1" ht="28.8" customHeight="1">
      <c r="A104" s="140"/>
      <c r="B104" s="30"/>
      <c r="C104" s="37" t="s">
        <v>98</v>
      </c>
      <c r="D104" s="37" t="s">
        <v>98</v>
      </c>
      <c r="E104" s="8"/>
      <c r="F104" s="9" t="s">
        <v>90</v>
      </c>
      <c r="G104" s="9">
        <v>1297</v>
      </c>
      <c r="H104" s="9">
        <v>49</v>
      </c>
      <c r="I104" s="32">
        <v>10.1</v>
      </c>
      <c r="J104" s="10"/>
      <c r="K104" s="9"/>
      <c r="L104" s="9"/>
      <c r="M104" s="32"/>
      <c r="N104" s="32"/>
      <c r="O104" s="32"/>
      <c r="P104" s="32"/>
      <c r="Q104" s="32"/>
      <c r="R104" s="32"/>
      <c r="S104" s="32"/>
      <c r="T104" s="32"/>
      <c r="U104" s="32"/>
      <c r="V104" s="32"/>
      <c r="W104" s="32"/>
      <c r="X104" s="22"/>
      <c r="Y104" s="26"/>
      <c r="Z104" s="2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6"/>
      <c r="DB104" s="9"/>
      <c r="DC104" s="9"/>
      <c r="DD104" s="9"/>
      <c r="DE104" s="59"/>
      <c r="DF104" s="36" t="s">
        <v>98</v>
      </c>
      <c r="DG104" s="21" t="str">
        <f t="shared" si="19"/>
        <v>LUC</v>
      </c>
      <c r="DH104" s="9">
        <f t="shared" si="19"/>
        <v>1297</v>
      </c>
      <c r="DI104" s="9">
        <f t="shared" si="19"/>
        <v>49</v>
      </c>
      <c r="DJ104" s="9" t="s">
        <v>476</v>
      </c>
      <c r="DK104" s="9" t="s">
        <v>500</v>
      </c>
      <c r="DL104" s="19" t="s">
        <v>501</v>
      </c>
      <c r="DM104" s="11" t="s">
        <v>479</v>
      </c>
      <c r="DN104" s="64">
        <v>10.1</v>
      </c>
    </row>
    <row r="105" spans="1:118" s="5" customFormat="1" ht="36" customHeight="1">
      <c r="A105" s="139">
        <v>61</v>
      </c>
      <c r="B105" s="30" t="s">
        <v>287</v>
      </c>
      <c r="C105" s="36" t="s">
        <v>288</v>
      </c>
      <c r="D105" s="36" t="s">
        <v>436</v>
      </c>
      <c r="E105" s="8" t="s">
        <v>95</v>
      </c>
      <c r="F105" s="9" t="s">
        <v>90</v>
      </c>
      <c r="G105" s="9">
        <v>1298</v>
      </c>
      <c r="H105" s="9">
        <v>49</v>
      </c>
      <c r="I105" s="32">
        <v>367</v>
      </c>
      <c r="J105" s="10" t="s">
        <v>289</v>
      </c>
      <c r="K105" s="9">
        <v>1</v>
      </c>
      <c r="L105" s="9">
        <v>2</v>
      </c>
      <c r="M105" s="32">
        <f t="shared" si="28"/>
        <v>646</v>
      </c>
      <c r="N105" s="32"/>
      <c r="O105" s="32"/>
      <c r="P105" s="32">
        <f t="shared" si="20"/>
        <v>0</v>
      </c>
      <c r="Q105" s="32"/>
      <c r="R105" s="32">
        <f t="shared" si="13"/>
        <v>0</v>
      </c>
      <c r="S105" s="32"/>
      <c r="T105" s="32">
        <f t="shared" si="17"/>
        <v>279</v>
      </c>
      <c r="U105" s="32">
        <v>5</v>
      </c>
      <c r="V105" s="32">
        <v>274</v>
      </c>
      <c r="W105" s="32">
        <f t="shared" si="29"/>
        <v>367</v>
      </c>
      <c r="X105" s="22">
        <f t="shared" si="12"/>
        <v>0</v>
      </c>
      <c r="Y105" s="26">
        <f t="shared" si="27"/>
        <v>641</v>
      </c>
      <c r="Z105" s="22">
        <f t="shared" si="26"/>
        <v>641</v>
      </c>
      <c r="AA105" s="32">
        <f t="shared" si="24"/>
        <v>641</v>
      </c>
      <c r="AB105" s="32"/>
      <c r="AC105" s="32"/>
      <c r="AD105" s="32"/>
      <c r="AE105" s="32"/>
      <c r="AF105" s="32"/>
      <c r="AG105" s="32"/>
      <c r="AH105" s="32"/>
      <c r="AI105" s="32"/>
      <c r="AJ105" s="32"/>
      <c r="AK105" s="32"/>
      <c r="AL105" s="32"/>
      <c r="AM105" s="32"/>
      <c r="AN105" s="32"/>
      <c r="AO105" s="32"/>
      <c r="AP105" s="32">
        <v>367</v>
      </c>
      <c r="AQ105" s="32"/>
      <c r="AR105" s="32"/>
      <c r="AS105" s="32"/>
      <c r="AT105" s="32"/>
      <c r="AU105" s="32"/>
      <c r="AV105" s="32"/>
      <c r="AW105" s="32"/>
      <c r="AX105" s="32"/>
      <c r="AY105" s="32"/>
      <c r="AZ105" s="32"/>
      <c r="BA105" s="32"/>
      <c r="BB105" s="32"/>
      <c r="BC105" s="32"/>
      <c r="BD105" s="32">
        <v>274</v>
      </c>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f t="shared" si="22"/>
        <v>0</v>
      </c>
      <c r="CX105" s="32">
        <f t="shared" si="23"/>
        <v>0</v>
      </c>
      <c r="CY105" s="23" t="s">
        <v>394</v>
      </c>
      <c r="CZ105" s="32">
        <v>367</v>
      </c>
      <c r="DA105" s="36"/>
      <c r="DB105" s="9"/>
      <c r="DC105" s="9"/>
      <c r="DD105" s="9"/>
      <c r="DE105" s="14"/>
      <c r="DF105" s="36" t="s">
        <v>436</v>
      </c>
      <c r="DG105" s="21" t="str">
        <f t="shared" si="19"/>
        <v>LUC</v>
      </c>
      <c r="DH105" s="9">
        <f t="shared" si="19"/>
        <v>1298</v>
      </c>
      <c r="DI105" s="9">
        <f t="shared" si="19"/>
        <v>49</v>
      </c>
      <c r="DJ105" s="9" t="s">
        <v>476</v>
      </c>
      <c r="DK105" s="9" t="s">
        <v>500</v>
      </c>
      <c r="DL105" s="19" t="s">
        <v>501</v>
      </c>
      <c r="DM105" s="11" t="s">
        <v>479</v>
      </c>
      <c r="DN105" s="64">
        <v>367</v>
      </c>
    </row>
    <row r="106" spans="1:118" s="5" customFormat="1" ht="27.6" customHeight="1">
      <c r="A106" s="140"/>
      <c r="B106" s="30"/>
      <c r="C106" s="37" t="s">
        <v>98</v>
      </c>
      <c r="D106" s="37" t="s">
        <v>98</v>
      </c>
      <c r="E106" s="8"/>
      <c r="F106" s="9" t="s">
        <v>90</v>
      </c>
      <c r="G106" s="9">
        <v>1298</v>
      </c>
      <c r="H106" s="9">
        <v>49</v>
      </c>
      <c r="I106" s="32">
        <v>13.6</v>
      </c>
      <c r="J106" s="10"/>
      <c r="K106" s="9"/>
      <c r="L106" s="9"/>
      <c r="M106" s="32"/>
      <c r="N106" s="32"/>
      <c r="O106" s="32"/>
      <c r="P106" s="32"/>
      <c r="Q106" s="32"/>
      <c r="R106" s="32"/>
      <c r="S106" s="32"/>
      <c r="T106" s="32"/>
      <c r="U106" s="32"/>
      <c r="V106" s="32"/>
      <c r="W106" s="32"/>
      <c r="X106" s="22"/>
      <c r="Y106" s="26"/>
      <c r="Z106" s="2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6"/>
      <c r="DB106" s="9"/>
      <c r="DC106" s="9"/>
      <c r="DD106" s="9"/>
      <c r="DE106" s="14"/>
      <c r="DF106" s="36" t="s">
        <v>98</v>
      </c>
      <c r="DG106" s="21" t="str">
        <f t="shared" si="19"/>
        <v>LUC</v>
      </c>
      <c r="DH106" s="9">
        <f t="shared" si="19"/>
        <v>1298</v>
      </c>
      <c r="DI106" s="9">
        <f t="shared" si="19"/>
        <v>49</v>
      </c>
      <c r="DJ106" s="9" t="s">
        <v>476</v>
      </c>
      <c r="DK106" s="9" t="s">
        <v>500</v>
      </c>
      <c r="DL106" s="19" t="s">
        <v>501</v>
      </c>
      <c r="DM106" s="11" t="s">
        <v>479</v>
      </c>
      <c r="DN106" s="64">
        <v>13.6</v>
      </c>
    </row>
    <row r="107" spans="1:118" s="5" customFormat="1" ht="24">
      <c r="A107" s="139">
        <v>62</v>
      </c>
      <c r="B107" s="30" t="s">
        <v>290</v>
      </c>
      <c r="C107" s="36" t="s">
        <v>291</v>
      </c>
      <c r="D107" s="36" t="s">
        <v>437</v>
      </c>
      <c r="E107" s="8" t="s">
        <v>95</v>
      </c>
      <c r="F107" s="9" t="s">
        <v>90</v>
      </c>
      <c r="G107" s="9">
        <v>1300</v>
      </c>
      <c r="H107" s="9">
        <v>49</v>
      </c>
      <c r="I107" s="32">
        <v>929</v>
      </c>
      <c r="J107" s="10" t="s">
        <v>292</v>
      </c>
      <c r="K107" s="9">
        <v>2</v>
      </c>
      <c r="L107" s="9">
        <v>0</v>
      </c>
      <c r="M107" s="32">
        <f t="shared" si="28"/>
        <v>972</v>
      </c>
      <c r="N107" s="32"/>
      <c r="O107" s="32"/>
      <c r="P107" s="32">
        <f t="shared" si="20"/>
        <v>0</v>
      </c>
      <c r="Q107" s="32"/>
      <c r="R107" s="32">
        <f t="shared" si="13"/>
        <v>0</v>
      </c>
      <c r="S107" s="32"/>
      <c r="T107" s="32">
        <f t="shared" si="17"/>
        <v>12</v>
      </c>
      <c r="U107" s="32">
        <v>12</v>
      </c>
      <c r="V107" s="32"/>
      <c r="W107" s="32">
        <f t="shared" si="29"/>
        <v>960</v>
      </c>
      <c r="X107" s="22">
        <f t="shared" si="12"/>
        <v>0</v>
      </c>
      <c r="Y107" s="26">
        <f t="shared" si="27"/>
        <v>960</v>
      </c>
      <c r="Z107" s="22">
        <f t="shared" si="26"/>
        <v>960</v>
      </c>
      <c r="AA107" s="32">
        <f t="shared" si="24"/>
        <v>960</v>
      </c>
      <c r="AB107" s="32"/>
      <c r="AC107" s="32"/>
      <c r="AD107" s="32"/>
      <c r="AE107" s="32"/>
      <c r="AF107" s="32"/>
      <c r="AG107" s="32"/>
      <c r="AH107" s="32"/>
      <c r="AI107" s="32"/>
      <c r="AJ107" s="32"/>
      <c r="AK107" s="32"/>
      <c r="AL107" s="32"/>
      <c r="AM107" s="32"/>
      <c r="AN107" s="32"/>
      <c r="AO107" s="32"/>
      <c r="AP107" s="32">
        <v>929</v>
      </c>
      <c r="AQ107" s="32"/>
      <c r="AR107" s="32"/>
      <c r="AS107" s="32"/>
      <c r="AT107" s="32"/>
      <c r="AU107" s="32"/>
      <c r="AV107" s="32"/>
      <c r="AW107" s="32"/>
      <c r="AX107" s="32"/>
      <c r="AY107" s="32"/>
      <c r="AZ107" s="32"/>
      <c r="BA107" s="32"/>
      <c r="BB107" s="32"/>
      <c r="BC107" s="32"/>
      <c r="BD107" s="32">
        <v>31</v>
      </c>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f t="shared" si="22"/>
        <v>0</v>
      </c>
      <c r="CX107" s="32">
        <f t="shared" si="23"/>
        <v>0</v>
      </c>
      <c r="CY107" s="23" t="s">
        <v>394</v>
      </c>
      <c r="CZ107" s="32">
        <v>929</v>
      </c>
      <c r="DA107" s="36"/>
      <c r="DB107" s="9"/>
      <c r="DC107" s="9"/>
      <c r="DD107" s="9"/>
      <c r="DE107" s="14"/>
      <c r="DF107" s="36" t="s">
        <v>437</v>
      </c>
      <c r="DG107" s="21" t="str">
        <f t="shared" si="19"/>
        <v>LUC</v>
      </c>
      <c r="DH107" s="9">
        <f t="shared" si="19"/>
        <v>1300</v>
      </c>
      <c r="DI107" s="9">
        <f t="shared" si="19"/>
        <v>49</v>
      </c>
      <c r="DJ107" s="9" t="s">
        <v>476</v>
      </c>
      <c r="DK107" s="9" t="s">
        <v>500</v>
      </c>
      <c r="DL107" s="19" t="s">
        <v>501</v>
      </c>
      <c r="DM107" s="11" t="s">
        <v>479</v>
      </c>
      <c r="DN107" s="64">
        <v>929.00000000000011</v>
      </c>
    </row>
    <row r="108" spans="1:118" s="5" customFormat="1" ht="22.8" customHeight="1">
      <c r="A108" s="140"/>
      <c r="B108" s="30"/>
      <c r="C108" s="37" t="s">
        <v>98</v>
      </c>
      <c r="D108" s="37" t="s">
        <v>98</v>
      </c>
      <c r="E108" s="8"/>
      <c r="F108" s="9" t="s">
        <v>90</v>
      </c>
      <c r="G108" s="9">
        <v>1300</v>
      </c>
      <c r="H108" s="9">
        <v>49</v>
      </c>
      <c r="I108" s="32">
        <v>23.4</v>
      </c>
      <c r="J108" s="10"/>
      <c r="K108" s="9"/>
      <c r="L108" s="9"/>
      <c r="M108" s="32"/>
      <c r="N108" s="32"/>
      <c r="O108" s="32"/>
      <c r="P108" s="32"/>
      <c r="Q108" s="32"/>
      <c r="R108" s="32"/>
      <c r="S108" s="32"/>
      <c r="T108" s="32"/>
      <c r="U108" s="32"/>
      <c r="V108" s="32"/>
      <c r="W108" s="32"/>
      <c r="X108" s="22"/>
      <c r="Y108" s="26"/>
      <c r="Z108" s="2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6"/>
      <c r="DB108" s="9"/>
      <c r="DC108" s="9"/>
      <c r="DD108" s="9"/>
      <c r="DE108" s="14"/>
      <c r="DF108" s="36" t="s">
        <v>98</v>
      </c>
      <c r="DG108" s="21" t="str">
        <f t="shared" si="19"/>
        <v>LUC</v>
      </c>
      <c r="DH108" s="9">
        <f t="shared" si="19"/>
        <v>1300</v>
      </c>
      <c r="DI108" s="9">
        <f t="shared" si="19"/>
        <v>49</v>
      </c>
      <c r="DJ108" s="9" t="s">
        <v>476</v>
      </c>
      <c r="DK108" s="9" t="s">
        <v>500</v>
      </c>
      <c r="DL108" s="19" t="s">
        <v>501</v>
      </c>
      <c r="DM108" s="11" t="s">
        <v>479</v>
      </c>
      <c r="DN108" s="64">
        <v>23.4</v>
      </c>
    </row>
    <row r="109" spans="1:118" s="5" customFormat="1" ht="54" customHeight="1">
      <c r="A109" s="139">
        <v>63</v>
      </c>
      <c r="B109" s="30" t="s">
        <v>293</v>
      </c>
      <c r="C109" s="37" t="s">
        <v>294</v>
      </c>
      <c r="D109" s="25" t="s">
        <v>486</v>
      </c>
      <c r="E109" s="8" t="s">
        <v>95</v>
      </c>
      <c r="F109" s="9" t="s">
        <v>90</v>
      </c>
      <c r="G109" s="9">
        <v>1301</v>
      </c>
      <c r="H109" s="9">
        <v>49</v>
      </c>
      <c r="I109" s="32">
        <v>1436</v>
      </c>
      <c r="J109" s="37" t="s">
        <v>295</v>
      </c>
      <c r="K109" s="9">
        <v>3</v>
      </c>
      <c r="L109" s="9">
        <v>4</v>
      </c>
      <c r="M109" s="32">
        <f t="shared" si="28"/>
        <v>1778</v>
      </c>
      <c r="N109" s="32"/>
      <c r="O109" s="32"/>
      <c r="P109" s="32">
        <f t="shared" si="20"/>
        <v>0</v>
      </c>
      <c r="Q109" s="32"/>
      <c r="R109" s="32">
        <f t="shared" si="13"/>
        <v>0</v>
      </c>
      <c r="S109" s="32"/>
      <c r="T109" s="32">
        <f t="shared" si="17"/>
        <v>18</v>
      </c>
      <c r="U109" s="32">
        <v>18</v>
      </c>
      <c r="V109" s="32"/>
      <c r="W109" s="32">
        <f t="shared" si="29"/>
        <v>1760</v>
      </c>
      <c r="X109" s="22">
        <f t="shared" si="12"/>
        <v>0</v>
      </c>
      <c r="Y109" s="26">
        <f t="shared" si="27"/>
        <v>1760</v>
      </c>
      <c r="Z109" s="22">
        <f t="shared" si="26"/>
        <v>1760</v>
      </c>
      <c r="AA109" s="32">
        <f t="shared" si="24"/>
        <v>1760</v>
      </c>
      <c r="AB109" s="32"/>
      <c r="AC109" s="32"/>
      <c r="AD109" s="32"/>
      <c r="AE109" s="32"/>
      <c r="AF109" s="32"/>
      <c r="AG109" s="32"/>
      <c r="AH109" s="32"/>
      <c r="AI109" s="32"/>
      <c r="AJ109" s="32"/>
      <c r="AK109" s="32"/>
      <c r="AL109" s="32"/>
      <c r="AM109" s="32"/>
      <c r="AN109" s="32"/>
      <c r="AO109" s="32">
        <v>1436</v>
      </c>
      <c r="AP109" s="32"/>
      <c r="AQ109" s="32"/>
      <c r="AR109" s="32"/>
      <c r="AS109" s="32"/>
      <c r="AT109" s="32"/>
      <c r="AU109" s="32"/>
      <c r="AV109" s="32"/>
      <c r="AW109" s="32"/>
      <c r="AX109" s="32"/>
      <c r="AY109" s="32"/>
      <c r="AZ109" s="32"/>
      <c r="BA109" s="32"/>
      <c r="BB109" s="32"/>
      <c r="BC109" s="32"/>
      <c r="BD109" s="32"/>
      <c r="BE109" s="32">
        <v>324</v>
      </c>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f t="shared" si="22"/>
        <v>0</v>
      </c>
      <c r="CX109" s="32">
        <f t="shared" si="23"/>
        <v>0</v>
      </c>
      <c r="CY109" s="23" t="s">
        <v>394</v>
      </c>
      <c r="CZ109" s="32">
        <v>1436</v>
      </c>
      <c r="DA109" s="36"/>
      <c r="DB109" s="9"/>
      <c r="DC109" s="9"/>
      <c r="DD109" s="9"/>
      <c r="DE109" s="14"/>
      <c r="DF109" s="25" t="s">
        <v>486</v>
      </c>
      <c r="DG109" s="21" t="str">
        <f t="shared" si="19"/>
        <v>LUC</v>
      </c>
      <c r="DH109" s="9">
        <f t="shared" si="19"/>
        <v>1301</v>
      </c>
      <c r="DI109" s="9">
        <f t="shared" si="19"/>
        <v>49</v>
      </c>
      <c r="DJ109" s="9" t="s">
        <v>476</v>
      </c>
      <c r="DK109" s="9" t="s">
        <v>500</v>
      </c>
      <c r="DL109" s="19" t="s">
        <v>501</v>
      </c>
      <c r="DM109" s="11" t="s">
        <v>479</v>
      </c>
      <c r="DN109" s="64">
        <v>1436</v>
      </c>
    </row>
    <row r="110" spans="1:118" s="5" customFormat="1" ht="21.6" customHeight="1">
      <c r="A110" s="140"/>
      <c r="B110" s="30"/>
      <c r="C110" s="37" t="s">
        <v>98</v>
      </c>
      <c r="D110" s="37" t="s">
        <v>98</v>
      </c>
      <c r="E110" s="8"/>
      <c r="F110" s="9" t="s">
        <v>90</v>
      </c>
      <c r="G110" s="9">
        <v>1301</v>
      </c>
      <c r="H110" s="9">
        <v>49</v>
      </c>
      <c r="I110" s="32">
        <v>30.2</v>
      </c>
      <c r="J110" s="37"/>
      <c r="K110" s="9"/>
      <c r="L110" s="9"/>
      <c r="M110" s="32"/>
      <c r="N110" s="32"/>
      <c r="O110" s="32"/>
      <c r="P110" s="32"/>
      <c r="Q110" s="32"/>
      <c r="R110" s="32"/>
      <c r="S110" s="32"/>
      <c r="T110" s="32"/>
      <c r="U110" s="32"/>
      <c r="V110" s="32"/>
      <c r="W110" s="32"/>
      <c r="X110" s="22"/>
      <c r="Y110" s="26"/>
      <c r="Z110" s="2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6"/>
      <c r="DB110" s="9"/>
      <c r="DC110" s="9"/>
      <c r="DD110" s="9"/>
      <c r="DE110" s="14"/>
      <c r="DF110" s="36" t="s">
        <v>98</v>
      </c>
      <c r="DG110" s="21" t="str">
        <f t="shared" si="19"/>
        <v>LUC</v>
      </c>
      <c r="DH110" s="9">
        <f t="shared" si="19"/>
        <v>1301</v>
      </c>
      <c r="DI110" s="9">
        <f t="shared" si="19"/>
        <v>49</v>
      </c>
      <c r="DJ110" s="9" t="s">
        <v>476</v>
      </c>
      <c r="DK110" s="9" t="s">
        <v>500</v>
      </c>
      <c r="DL110" s="19" t="s">
        <v>501</v>
      </c>
      <c r="DM110" s="11" t="s">
        <v>479</v>
      </c>
      <c r="DN110" s="64">
        <v>30.2</v>
      </c>
    </row>
    <row r="111" spans="1:118" s="5" customFormat="1" ht="61.8" customHeight="1">
      <c r="A111" s="139">
        <v>64</v>
      </c>
      <c r="B111" s="30" t="s">
        <v>296</v>
      </c>
      <c r="C111" s="36" t="s">
        <v>297</v>
      </c>
      <c r="D111" s="25" t="s">
        <v>466</v>
      </c>
      <c r="E111" s="8" t="s">
        <v>95</v>
      </c>
      <c r="F111" s="8" t="s">
        <v>90</v>
      </c>
      <c r="G111" s="9">
        <v>1305</v>
      </c>
      <c r="H111" s="9">
        <v>49</v>
      </c>
      <c r="I111" s="32">
        <v>606</v>
      </c>
      <c r="J111" s="45" t="s">
        <v>298</v>
      </c>
      <c r="K111" s="9">
        <v>2</v>
      </c>
      <c r="L111" s="9">
        <v>2</v>
      </c>
      <c r="M111" s="32">
        <f>(K111*486)+(L111*80)</f>
        <v>1132</v>
      </c>
      <c r="N111" s="32"/>
      <c r="O111" s="32"/>
      <c r="P111" s="32">
        <f>Q111*4</f>
        <v>0</v>
      </c>
      <c r="Q111" s="32"/>
      <c r="R111" s="32">
        <f>S111*2</f>
        <v>0</v>
      </c>
      <c r="S111" s="32"/>
      <c r="T111" s="32">
        <f>U111+V111</f>
        <v>526</v>
      </c>
      <c r="U111" s="32">
        <v>8</v>
      </c>
      <c r="V111" s="32">
        <f>370+148</f>
        <v>518</v>
      </c>
      <c r="W111" s="32">
        <f>M111-N111+O111-Q111+P111-S111+R111-T111</f>
        <v>606</v>
      </c>
      <c r="X111" s="22">
        <f t="shared" ref="X111:X155" si="30">Z111-Y111</f>
        <v>0</v>
      </c>
      <c r="Y111" s="26">
        <f t="shared" si="27"/>
        <v>1124</v>
      </c>
      <c r="Z111" s="22">
        <f t="shared" si="26"/>
        <v>1124</v>
      </c>
      <c r="AA111" s="32">
        <f>SUM(AB111:CX111)</f>
        <v>1124</v>
      </c>
      <c r="AB111" s="32"/>
      <c r="AC111" s="32"/>
      <c r="AD111" s="32"/>
      <c r="AE111" s="32"/>
      <c r="AF111" s="32"/>
      <c r="AG111" s="32"/>
      <c r="AH111" s="32"/>
      <c r="AI111" s="32"/>
      <c r="AJ111" s="32"/>
      <c r="AK111" s="32"/>
      <c r="AL111" s="32"/>
      <c r="AM111" s="32"/>
      <c r="AN111" s="32"/>
      <c r="AO111" s="32"/>
      <c r="AP111" s="32">
        <v>606</v>
      </c>
      <c r="AQ111" s="32"/>
      <c r="AR111" s="32"/>
      <c r="AS111" s="32"/>
      <c r="AT111" s="32"/>
      <c r="AU111" s="32"/>
      <c r="AV111" s="32"/>
      <c r="AW111" s="32"/>
      <c r="AX111" s="32"/>
      <c r="AY111" s="32"/>
      <c r="AZ111" s="32"/>
      <c r="BA111" s="32"/>
      <c r="BB111" s="32"/>
      <c r="BC111" s="32"/>
      <c r="BD111" s="32"/>
      <c r="BE111" s="32"/>
      <c r="BF111" s="32"/>
      <c r="BG111" s="32">
        <v>148</v>
      </c>
      <c r="BH111" s="32"/>
      <c r="BI111" s="32">
        <v>370</v>
      </c>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f>P111</f>
        <v>0</v>
      </c>
      <c r="CX111" s="32">
        <f>R111</f>
        <v>0</v>
      </c>
      <c r="CY111" s="23" t="s">
        <v>394</v>
      </c>
      <c r="CZ111" s="32">
        <v>606</v>
      </c>
      <c r="DA111" s="36"/>
      <c r="DB111" s="9"/>
      <c r="DC111" s="9"/>
      <c r="DD111" s="9"/>
      <c r="DE111" s="14"/>
      <c r="DF111" s="25" t="s">
        <v>466</v>
      </c>
      <c r="DG111" s="21" t="str">
        <f t="shared" si="19"/>
        <v>LUC</v>
      </c>
      <c r="DH111" s="9">
        <f t="shared" si="19"/>
        <v>1305</v>
      </c>
      <c r="DI111" s="9">
        <f t="shared" si="19"/>
        <v>49</v>
      </c>
      <c r="DJ111" s="9" t="s">
        <v>476</v>
      </c>
      <c r="DK111" s="9" t="s">
        <v>500</v>
      </c>
      <c r="DL111" s="19" t="s">
        <v>501</v>
      </c>
      <c r="DM111" s="11" t="s">
        <v>479</v>
      </c>
      <c r="DN111" s="64">
        <v>606</v>
      </c>
    </row>
    <row r="112" spans="1:118" s="5" customFormat="1" ht="22.2" customHeight="1">
      <c r="A112" s="140"/>
      <c r="B112" s="30"/>
      <c r="C112" s="37" t="s">
        <v>98</v>
      </c>
      <c r="D112" s="37" t="s">
        <v>98</v>
      </c>
      <c r="E112" s="8"/>
      <c r="F112" s="8" t="s">
        <v>90</v>
      </c>
      <c r="G112" s="9">
        <v>1305</v>
      </c>
      <c r="H112" s="9">
        <v>49</v>
      </c>
      <c r="I112" s="32">
        <v>3</v>
      </c>
      <c r="J112" s="45"/>
      <c r="K112" s="9"/>
      <c r="L112" s="9"/>
      <c r="M112" s="32"/>
      <c r="N112" s="32"/>
      <c r="O112" s="32"/>
      <c r="P112" s="32"/>
      <c r="Q112" s="32"/>
      <c r="R112" s="32"/>
      <c r="S112" s="32"/>
      <c r="T112" s="32"/>
      <c r="U112" s="32"/>
      <c r="V112" s="32"/>
      <c r="W112" s="32"/>
      <c r="X112" s="22"/>
      <c r="Y112" s="26"/>
      <c r="Z112" s="2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6"/>
      <c r="DB112" s="9"/>
      <c r="DC112" s="9"/>
      <c r="DD112" s="9"/>
      <c r="DE112" s="14"/>
      <c r="DF112" s="36" t="s">
        <v>98</v>
      </c>
      <c r="DG112" s="21" t="str">
        <f t="shared" si="19"/>
        <v>LUC</v>
      </c>
      <c r="DH112" s="9">
        <f t="shared" si="19"/>
        <v>1305</v>
      </c>
      <c r="DI112" s="9">
        <f t="shared" si="19"/>
        <v>49</v>
      </c>
      <c r="DJ112" s="9" t="s">
        <v>476</v>
      </c>
      <c r="DK112" s="9" t="s">
        <v>500</v>
      </c>
      <c r="DL112" s="19" t="s">
        <v>501</v>
      </c>
      <c r="DM112" s="11" t="s">
        <v>479</v>
      </c>
      <c r="DN112" s="64">
        <v>3</v>
      </c>
    </row>
    <row r="113" spans="1:118" s="5" customFormat="1" ht="24">
      <c r="A113" s="9">
        <v>65</v>
      </c>
      <c r="B113" s="30" t="s">
        <v>299</v>
      </c>
      <c r="C113" s="10" t="s">
        <v>300</v>
      </c>
      <c r="D113" s="44" t="s">
        <v>300</v>
      </c>
      <c r="E113" s="8" t="s">
        <v>95</v>
      </c>
      <c r="F113" s="9" t="s">
        <v>90</v>
      </c>
      <c r="G113" s="9">
        <v>1307</v>
      </c>
      <c r="H113" s="9">
        <v>49</v>
      </c>
      <c r="I113" s="32">
        <v>789</v>
      </c>
      <c r="J113" s="10" t="s">
        <v>301</v>
      </c>
      <c r="K113" s="9">
        <v>3</v>
      </c>
      <c r="L113" s="9">
        <v>2</v>
      </c>
      <c r="M113" s="32">
        <f t="shared" si="28"/>
        <v>1618</v>
      </c>
      <c r="N113" s="32"/>
      <c r="O113" s="32"/>
      <c r="P113" s="32">
        <f t="shared" si="20"/>
        <v>0</v>
      </c>
      <c r="Q113" s="32"/>
      <c r="R113" s="32">
        <f t="shared" si="13"/>
        <v>0</v>
      </c>
      <c r="S113" s="32"/>
      <c r="T113" s="32">
        <f t="shared" si="17"/>
        <v>10</v>
      </c>
      <c r="U113" s="32">
        <v>10</v>
      </c>
      <c r="V113" s="32"/>
      <c r="W113" s="32">
        <f t="shared" si="29"/>
        <v>1608</v>
      </c>
      <c r="X113" s="22">
        <f t="shared" si="30"/>
        <v>0</v>
      </c>
      <c r="Y113" s="26">
        <f t="shared" si="27"/>
        <v>1608</v>
      </c>
      <c r="Z113" s="22">
        <f t="shared" si="26"/>
        <v>1608</v>
      </c>
      <c r="AA113" s="32">
        <f t="shared" si="24"/>
        <v>1608</v>
      </c>
      <c r="AB113" s="32"/>
      <c r="AC113" s="32"/>
      <c r="AD113" s="32"/>
      <c r="AE113" s="32"/>
      <c r="AF113" s="32"/>
      <c r="AG113" s="32"/>
      <c r="AH113" s="32"/>
      <c r="AI113" s="32"/>
      <c r="AJ113" s="32"/>
      <c r="AK113" s="32"/>
      <c r="AL113" s="32"/>
      <c r="AM113" s="32"/>
      <c r="AN113" s="32"/>
      <c r="AO113" s="32"/>
      <c r="AP113" s="32">
        <v>789</v>
      </c>
      <c r="AQ113" s="32"/>
      <c r="AR113" s="32"/>
      <c r="AS113" s="32"/>
      <c r="AT113" s="32"/>
      <c r="AU113" s="32"/>
      <c r="AV113" s="32"/>
      <c r="AW113" s="32"/>
      <c r="AX113" s="32"/>
      <c r="AY113" s="32"/>
      <c r="AZ113" s="32"/>
      <c r="BA113" s="32"/>
      <c r="BB113" s="32"/>
      <c r="BC113" s="32"/>
      <c r="BD113" s="32"/>
      <c r="BE113" s="32">
        <v>819</v>
      </c>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f t="shared" si="22"/>
        <v>0</v>
      </c>
      <c r="CX113" s="32">
        <f t="shared" si="23"/>
        <v>0</v>
      </c>
      <c r="CY113" s="23" t="s">
        <v>394</v>
      </c>
      <c r="CZ113" s="32">
        <v>789</v>
      </c>
      <c r="DA113" s="36"/>
      <c r="DB113" s="9"/>
      <c r="DC113" s="9"/>
      <c r="DD113" s="9"/>
      <c r="DE113" s="14"/>
      <c r="DF113" s="44" t="s">
        <v>300</v>
      </c>
      <c r="DG113" s="21" t="str">
        <f t="shared" si="19"/>
        <v>LUC</v>
      </c>
      <c r="DH113" s="9">
        <f t="shared" si="19"/>
        <v>1307</v>
      </c>
      <c r="DI113" s="9">
        <f t="shared" si="19"/>
        <v>49</v>
      </c>
      <c r="DJ113" s="9" t="s">
        <v>476</v>
      </c>
      <c r="DK113" s="9" t="s">
        <v>500</v>
      </c>
      <c r="DL113" s="19" t="s">
        <v>501</v>
      </c>
      <c r="DM113" s="11" t="s">
        <v>479</v>
      </c>
      <c r="DN113" s="64">
        <v>789</v>
      </c>
    </row>
    <row r="114" spans="1:118" s="5" customFormat="1" ht="102" customHeight="1">
      <c r="A114" s="11">
        <v>66</v>
      </c>
      <c r="B114" s="30" t="s">
        <v>302</v>
      </c>
      <c r="C114" s="36" t="s">
        <v>303</v>
      </c>
      <c r="D114" s="25" t="s">
        <v>410</v>
      </c>
      <c r="E114" s="8" t="s">
        <v>95</v>
      </c>
      <c r="F114" s="9" t="s">
        <v>90</v>
      </c>
      <c r="G114" s="9">
        <v>1310</v>
      </c>
      <c r="H114" s="9">
        <v>49</v>
      </c>
      <c r="I114" s="32">
        <v>1767</v>
      </c>
      <c r="J114" s="37" t="s">
        <v>304</v>
      </c>
      <c r="K114" s="9">
        <v>4</v>
      </c>
      <c r="L114" s="9">
        <v>2</v>
      </c>
      <c r="M114" s="32">
        <f t="shared" si="28"/>
        <v>2104</v>
      </c>
      <c r="N114" s="32"/>
      <c r="O114" s="32"/>
      <c r="P114" s="32">
        <f t="shared" si="20"/>
        <v>0</v>
      </c>
      <c r="Q114" s="32"/>
      <c r="R114" s="32">
        <f t="shared" si="13"/>
        <v>0</v>
      </c>
      <c r="S114" s="32"/>
      <c r="T114" s="32">
        <f t="shared" si="17"/>
        <v>318</v>
      </c>
      <c r="U114" s="32">
        <v>25</v>
      </c>
      <c r="V114" s="32">
        <v>293</v>
      </c>
      <c r="W114" s="32">
        <f t="shared" si="29"/>
        <v>1786</v>
      </c>
      <c r="X114" s="22">
        <f t="shared" si="30"/>
        <v>0</v>
      </c>
      <c r="Y114" s="26">
        <f t="shared" si="27"/>
        <v>2079</v>
      </c>
      <c r="Z114" s="22">
        <f t="shared" si="26"/>
        <v>2079</v>
      </c>
      <c r="AA114" s="32">
        <f t="shared" si="24"/>
        <v>2079</v>
      </c>
      <c r="AB114" s="32"/>
      <c r="AC114" s="32"/>
      <c r="AD114" s="32"/>
      <c r="AE114" s="32"/>
      <c r="AF114" s="32"/>
      <c r="AG114" s="32"/>
      <c r="AH114" s="32"/>
      <c r="AI114" s="32"/>
      <c r="AJ114" s="32"/>
      <c r="AK114" s="32"/>
      <c r="AL114" s="32"/>
      <c r="AM114" s="32"/>
      <c r="AN114" s="32"/>
      <c r="AO114" s="32"/>
      <c r="AP114" s="32">
        <v>1767</v>
      </c>
      <c r="AQ114" s="32"/>
      <c r="AR114" s="32"/>
      <c r="AS114" s="32"/>
      <c r="AT114" s="32"/>
      <c r="AU114" s="32"/>
      <c r="AV114" s="32"/>
      <c r="AW114" s="32"/>
      <c r="AX114" s="32"/>
      <c r="AY114" s="32"/>
      <c r="AZ114" s="32">
        <v>293</v>
      </c>
      <c r="BA114" s="32"/>
      <c r="BB114" s="32"/>
      <c r="BC114" s="32"/>
      <c r="BD114" s="32">
        <v>19</v>
      </c>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f t="shared" si="22"/>
        <v>0</v>
      </c>
      <c r="CX114" s="32">
        <f t="shared" si="23"/>
        <v>0</v>
      </c>
      <c r="CY114" s="23" t="s">
        <v>394</v>
      </c>
      <c r="CZ114" s="32">
        <v>1767</v>
      </c>
      <c r="DA114" s="36"/>
      <c r="DB114" s="9"/>
      <c r="DC114" s="9"/>
      <c r="DD114" s="9"/>
      <c r="DE114" s="14"/>
      <c r="DF114" s="25" t="s">
        <v>484</v>
      </c>
      <c r="DG114" s="21" t="str">
        <f t="shared" si="19"/>
        <v>LUC</v>
      </c>
      <c r="DH114" s="9">
        <f t="shared" si="19"/>
        <v>1310</v>
      </c>
      <c r="DI114" s="9">
        <f t="shared" si="19"/>
        <v>49</v>
      </c>
      <c r="DJ114" s="9" t="s">
        <v>476</v>
      </c>
      <c r="DK114" s="9" t="s">
        <v>500</v>
      </c>
      <c r="DL114" s="19" t="s">
        <v>501</v>
      </c>
      <c r="DM114" s="11" t="s">
        <v>479</v>
      </c>
      <c r="DN114" s="64">
        <v>1767</v>
      </c>
    </row>
    <row r="115" spans="1:118" s="5" customFormat="1" ht="24">
      <c r="A115" s="9">
        <v>67</v>
      </c>
      <c r="B115" s="30" t="s">
        <v>305</v>
      </c>
      <c r="C115" s="36" t="s">
        <v>306</v>
      </c>
      <c r="D115" s="36" t="s">
        <v>308</v>
      </c>
      <c r="E115" s="8" t="s">
        <v>95</v>
      </c>
      <c r="F115" s="9" t="s">
        <v>90</v>
      </c>
      <c r="G115" s="9">
        <v>1311</v>
      </c>
      <c r="H115" s="9">
        <v>49</v>
      </c>
      <c r="I115" s="32">
        <v>1753</v>
      </c>
      <c r="J115" s="37" t="s">
        <v>307</v>
      </c>
      <c r="K115" s="9">
        <v>4</v>
      </c>
      <c r="L115" s="9">
        <v>5</v>
      </c>
      <c r="M115" s="32">
        <f t="shared" si="28"/>
        <v>2344</v>
      </c>
      <c r="N115" s="32"/>
      <c r="O115" s="32"/>
      <c r="P115" s="32">
        <f t="shared" si="20"/>
        <v>140</v>
      </c>
      <c r="Q115" s="32">
        <v>35</v>
      </c>
      <c r="R115" s="32">
        <f t="shared" si="13"/>
        <v>0</v>
      </c>
      <c r="S115" s="32"/>
      <c r="T115" s="32">
        <f t="shared" si="17"/>
        <v>22</v>
      </c>
      <c r="U115" s="32">
        <v>22</v>
      </c>
      <c r="V115" s="32"/>
      <c r="W115" s="32">
        <f t="shared" si="29"/>
        <v>2427</v>
      </c>
      <c r="X115" s="22">
        <f t="shared" si="30"/>
        <v>0</v>
      </c>
      <c r="Y115" s="26">
        <f t="shared" si="27"/>
        <v>2287</v>
      </c>
      <c r="Z115" s="22">
        <f t="shared" si="26"/>
        <v>2287</v>
      </c>
      <c r="AA115" s="32">
        <f t="shared" si="24"/>
        <v>2427</v>
      </c>
      <c r="AB115" s="32"/>
      <c r="AC115" s="32"/>
      <c r="AD115" s="32"/>
      <c r="AE115" s="32"/>
      <c r="AF115" s="32"/>
      <c r="AG115" s="32"/>
      <c r="AH115" s="32"/>
      <c r="AI115" s="32"/>
      <c r="AJ115" s="32"/>
      <c r="AK115" s="32"/>
      <c r="AL115" s="32"/>
      <c r="AM115" s="32"/>
      <c r="AN115" s="32"/>
      <c r="AO115" s="32"/>
      <c r="AP115" s="32">
        <v>1753</v>
      </c>
      <c r="AQ115" s="32"/>
      <c r="AR115" s="32"/>
      <c r="AS115" s="32"/>
      <c r="AT115" s="32"/>
      <c r="AU115" s="32"/>
      <c r="AV115" s="32"/>
      <c r="AW115" s="32"/>
      <c r="AX115" s="32"/>
      <c r="AY115" s="32"/>
      <c r="AZ115" s="32"/>
      <c r="BA115" s="32"/>
      <c r="BB115" s="32"/>
      <c r="BC115" s="32"/>
      <c r="BD115" s="32">
        <v>325</v>
      </c>
      <c r="BE115" s="32"/>
      <c r="BF115" s="32"/>
      <c r="BG115" s="32"/>
      <c r="BH115" s="32"/>
      <c r="BI115" s="32">
        <v>209</v>
      </c>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f t="shared" si="22"/>
        <v>140</v>
      </c>
      <c r="CX115" s="32">
        <f t="shared" si="23"/>
        <v>0</v>
      </c>
      <c r="CY115" s="23" t="s">
        <v>394</v>
      </c>
      <c r="CZ115" s="32">
        <v>1753</v>
      </c>
      <c r="DA115" s="36"/>
      <c r="DB115" s="9"/>
      <c r="DC115" s="9"/>
      <c r="DD115" s="9"/>
      <c r="DE115" s="14"/>
      <c r="DF115" s="36" t="s">
        <v>308</v>
      </c>
      <c r="DG115" s="21" t="str">
        <f t="shared" si="19"/>
        <v>LUC</v>
      </c>
      <c r="DH115" s="9">
        <f t="shared" si="19"/>
        <v>1311</v>
      </c>
      <c r="DI115" s="9">
        <f t="shared" si="19"/>
        <v>49</v>
      </c>
      <c r="DJ115" s="9" t="s">
        <v>476</v>
      </c>
      <c r="DK115" s="9" t="s">
        <v>500</v>
      </c>
      <c r="DL115" s="19" t="s">
        <v>501</v>
      </c>
      <c r="DM115" s="11" t="s">
        <v>479</v>
      </c>
      <c r="DN115" s="64">
        <v>1753</v>
      </c>
    </row>
    <row r="116" spans="1:118" s="5" customFormat="1" ht="45" customHeight="1">
      <c r="A116" s="9">
        <v>68</v>
      </c>
      <c r="B116" s="30" t="s">
        <v>309</v>
      </c>
      <c r="C116" s="37" t="s">
        <v>310</v>
      </c>
      <c r="D116" s="37" t="s">
        <v>438</v>
      </c>
      <c r="E116" s="8" t="s">
        <v>95</v>
      </c>
      <c r="F116" s="9" t="s">
        <v>90</v>
      </c>
      <c r="G116" s="9">
        <v>1314</v>
      </c>
      <c r="H116" s="9">
        <v>49</v>
      </c>
      <c r="I116" s="32">
        <v>1447</v>
      </c>
      <c r="J116" s="10" t="s">
        <v>311</v>
      </c>
      <c r="K116" s="9">
        <v>3</v>
      </c>
      <c r="L116" s="9">
        <v>4</v>
      </c>
      <c r="M116" s="32">
        <f t="shared" si="28"/>
        <v>1778</v>
      </c>
      <c r="N116" s="32"/>
      <c r="O116" s="32"/>
      <c r="P116" s="32">
        <f t="shared" si="20"/>
        <v>0</v>
      </c>
      <c r="Q116" s="32"/>
      <c r="R116" s="32">
        <f t="shared" si="13"/>
        <v>0</v>
      </c>
      <c r="S116" s="32"/>
      <c r="T116" s="32">
        <f t="shared" si="17"/>
        <v>18</v>
      </c>
      <c r="U116" s="32">
        <v>18</v>
      </c>
      <c r="V116" s="32"/>
      <c r="W116" s="32">
        <f t="shared" si="29"/>
        <v>1760</v>
      </c>
      <c r="X116" s="22">
        <f t="shared" si="30"/>
        <v>0</v>
      </c>
      <c r="Y116" s="26">
        <f t="shared" si="27"/>
        <v>1760</v>
      </c>
      <c r="Z116" s="22">
        <f t="shared" si="26"/>
        <v>1760</v>
      </c>
      <c r="AA116" s="32">
        <f t="shared" si="24"/>
        <v>1760</v>
      </c>
      <c r="AB116" s="32"/>
      <c r="AC116" s="32"/>
      <c r="AD116" s="32"/>
      <c r="AE116" s="32"/>
      <c r="AF116" s="32"/>
      <c r="AG116" s="32"/>
      <c r="AH116" s="32"/>
      <c r="AI116" s="32"/>
      <c r="AJ116" s="32"/>
      <c r="AK116" s="32"/>
      <c r="AL116" s="32"/>
      <c r="AM116" s="32"/>
      <c r="AN116" s="32"/>
      <c r="AO116" s="32"/>
      <c r="AP116" s="32">
        <v>1447</v>
      </c>
      <c r="AQ116" s="32"/>
      <c r="AR116" s="32"/>
      <c r="AS116" s="32"/>
      <c r="AT116" s="32">
        <v>42</v>
      </c>
      <c r="AU116" s="32"/>
      <c r="AV116" s="32"/>
      <c r="AW116" s="32"/>
      <c r="AX116" s="32"/>
      <c r="AY116" s="32"/>
      <c r="AZ116" s="32"/>
      <c r="BA116" s="32"/>
      <c r="BB116" s="32"/>
      <c r="BC116" s="32"/>
      <c r="BD116" s="32">
        <v>110</v>
      </c>
      <c r="BE116" s="32">
        <v>161</v>
      </c>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f t="shared" si="22"/>
        <v>0</v>
      </c>
      <c r="CX116" s="32">
        <f t="shared" si="23"/>
        <v>0</v>
      </c>
      <c r="CY116" s="23" t="s">
        <v>394</v>
      </c>
      <c r="CZ116" s="32">
        <v>1447</v>
      </c>
      <c r="DA116" s="36"/>
      <c r="DB116" s="9"/>
      <c r="DC116" s="9"/>
      <c r="DD116" s="9"/>
      <c r="DE116" s="14"/>
      <c r="DF116" s="36" t="s">
        <v>438</v>
      </c>
      <c r="DG116" s="21" t="str">
        <f t="shared" si="19"/>
        <v>LUC</v>
      </c>
      <c r="DH116" s="9">
        <f t="shared" si="19"/>
        <v>1314</v>
      </c>
      <c r="DI116" s="9">
        <f t="shared" si="19"/>
        <v>49</v>
      </c>
      <c r="DJ116" s="9" t="s">
        <v>476</v>
      </c>
      <c r="DK116" s="9" t="s">
        <v>500</v>
      </c>
      <c r="DL116" s="19" t="s">
        <v>501</v>
      </c>
      <c r="DM116" s="11" t="s">
        <v>479</v>
      </c>
      <c r="DN116" s="64">
        <v>1447</v>
      </c>
    </row>
    <row r="117" spans="1:118" s="5" customFormat="1" ht="87" customHeight="1">
      <c r="A117" s="9">
        <v>69</v>
      </c>
      <c r="B117" s="30" t="s">
        <v>312</v>
      </c>
      <c r="C117" s="36" t="s">
        <v>313</v>
      </c>
      <c r="D117" s="25" t="s">
        <v>411</v>
      </c>
      <c r="E117" s="8" t="s">
        <v>95</v>
      </c>
      <c r="F117" s="9" t="s">
        <v>90</v>
      </c>
      <c r="G117" s="9">
        <v>1315</v>
      </c>
      <c r="H117" s="9">
        <v>49</v>
      </c>
      <c r="I117" s="32">
        <v>553</v>
      </c>
      <c r="J117" s="37" t="s">
        <v>314</v>
      </c>
      <c r="K117" s="9">
        <v>2</v>
      </c>
      <c r="L117" s="9">
        <v>1</v>
      </c>
      <c r="M117" s="32">
        <f t="shared" si="28"/>
        <v>1052</v>
      </c>
      <c r="N117" s="32"/>
      <c r="O117" s="32"/>
      <c r="P117" s="32">
        <v>250</v>
      </c>
      <c r="Q117" s="32">
        <v>62</v>
      </c>
      <c r="R117" s="32">
        <f t="shared" si="13"/>
        <v>0</v>
      </c>
      <c r="S117" s="32"/>
      <c r="T117" s="32">
        <f t="shared" si="17"/>
        <v>7</v>
      </c>
      <c r="U117" s="32">
        <v>7</v>
      </c>
      <c r="V117" s="32"/>
      <c r="W117" s="32">
        <f t="shared" si="29"/>
        <v>1233</v>
      </c>
      <c r="X117" s="22">
        <f t="shared" si="30"/>
        <v>0</v>
      </c>
      <c r="Y117" s="26">
        <f t="shared" si="27"/>
        <v>983</v>
      </c>
      <c r="Z117" s="22">
        <f t="shared" si="26"/>
        <v>983</v>
      </c>
      <c r="AA117" s="32">
        <f t="shared" si="24"/>
        <v>1233</v>
      </c>
      <c r="AB117" s="32"/>
      <c r="AC117" s="32"/>
      <c r="AD117" s="32"/>
      <c r="AE117" s="32"/>
      <c r="AF117" s="32"/>
      <c r="AG117" s="32"/>
      <c r="AH117" s="32"/>
      <c r="AI117" s="32"/>
      <c r="AJ117" s="32"/>
      <c r="AK117" s="32"/>
      <c r="AL117" s="32"/>
      <c r="AM117" s="32"/>
      <c r="AN117" s="32"/>
      <c r="AO117" s="32"/>
      <c r="AP117" s="32">
        <v>553</v>
      </c>
      <c r="AQ117" s="32"/>
      <c r="AR117" s="32"/>
      <c r="AS117" s="32"/>
      <c r="AT117" s="32"/>
      <c r="AU117" s="32"/>
      <c r="AV117" s="32"/>
      <c r="AW117" s="32"/>
      <c r="AX117" s="32"/>
      <c r="AY117" s="32"/>
      <c r="AZ117" s="32"/>
      <c r="BA117" s="32"/>
      <c r="BB117" s="32"/>
      <c r="BC117" s="32"/>
      <c r="BD117" s="32">
        <v>430</v>
      </c>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f t="shared" si="22"/>
        <v>250</v>
      </c>
      <c r="CX117" s="32">
        <f t="shared" si="23"/>
        <v>0</v>
      </c>
      <c r="CY117" s="23" t="s">
        <v>394</v>
      </c>
      <c r="CZ117" s="32">
        <v>553</v>
      </c>
      <c r="DA117" s="36"/>
      <c r="DB117" s="9"/>
      <c r="DC117" s="9"/>
      <c r="DD117" s="9"/>
      <c r="DE117" s="14"/>
      <c r="DF117" s="25" t="s">
        <v>411</v>
      </c>
      <c r="DG117" s="21" t="str">
        <f t="shared" si="19"/>
        <v>LUC</v>
      </c>
      <c r="DH117" s="9">
        <f t="shared" si="19"/>
        <v>1315</v>
      </c>
      <c r="DI117" s="9">
        <f t="shared" si="19"/>
        <v>49</v>
      </c>
      <c r="DJ117" s="9" t="s">
        <v>476</v>
      </c>
      <c r="DK117" s="9" t="s">
        <v>500</v>
      </c>
      <c r="DL117" s="19" t="s">
        <v>501</v>
      </c>
      <c r="DM117" s="11" t="s">
        <v>479</v>
      </c>
      <c r="DN117" s="64">
        <v>553</v>
      </c>
    </row>
    <row r="118" spans="1:118" s="5" customFormat="1" ht="24">
      <c r="A118" s="9">
        <v>70</v>
      </c>
      <c r="B118" s="30" t="s">
        <v>315</v>
      </c>
      <c r="C118" s="36" t="s">
        <v>316</v>
      </c>
      <c r="D118" s="36" t="s">
        <v>439</v>
      </c>
      <c r="E118" s="8" t="s">
        <v>95</v>
      </c>
      <c r="F118" s="9" t="s">
        <v>90</v>
      </c>
      <c r="G118" s="9">
        <v>1318</v>
      </c>
      <c r="H118" s="9">
        <v>49</v>
      </c>
      <c r="I118" s="32">
        <v>733</v>
      </c>
      <c r="J118" s="10" t="s">
        <v>317</v>
      </c>
      <c r="K118" s="9">
        <v>2</v>
      </c>
      <c r="L118" s="9">
        <v>1</v>
      </c>
      <c r="M118" s="32">
        <f t="shared" si="28"/>
        <v>1052</v>
      </c>
      <c r="N118" s="32"/>
      <c r="O118" s="32"/>
      <c r="P118" s="32">
        <f t="shared" si="20"/>
        <v>0</v>
      </c>
      <c r="Q118" s="32"/>
      <c r="R118" s="32">
        <f t="shared" si="13"/>
        <v>270</v>
      </c>
      <c r="S118" s="32">
        <v>135</v>
      </c>
      <c r="T118" s="32">
        <f t="shared" si="17"/>
        <v>9</v>
      </c>
      <c r="U118" s="32">
        <v>9</v>
      </c>
      <c r="V118" s="32"/>
      <c r="W118" s="32">
        <f t="shared" si="29"/>
        <v>1178</v>
      </c>
      <c r="X118" s="22">
        <f t="shared" si="30"/>
        <v>0</v>
      </c>
      <c r="Y118" s="26">
        <f t="shared" si="27"/>
        <v>908</v>
      </c>
      <c r="Z118" s="22">
        <f t="shared" si="26"/>
        <v>908</v>
      </c>
      <c r="AA118" s="32">
        <f t="shared" si="24"/>
        <v>1178</v>
      </c>
      <c r="AB118" s="32"/>
      <c r="AC118" s="32"/>
      <c r="AD118" s="32"/>
      <c r="AE118" s="32"/>
      <c r="AF118" s="32"/>
      <c r="AG118" s="32"/>
      <c r="AH118" s="32"/>
      <c r="AI118" s="32"/>
      <c r="AJ118" s="32"/>
      <c r="AK118" s="32"/>
      <c r="AL118" s="32"/>
      <c r="AM118" s="32"/>
      <c r="AN118" s="32"/>
      <c r="AO118" s="32"/>
      <c r="AP118" s="32">
        <v>733</v>
      </c>
      <c r="AQ118" s="32"/>
      <c r="AR118" s="32"/>
      <c r="AS118" s="32"/>
      <c r="AT118" s="32"/>
      <c r="AU118" s="32"/>
      <c r="AV118" s="32"/>
      <c r="AW118" s="32"/>
      <c r="AX118" s="32"/>
      <c r="AY118" s="32"/>
      <c r="AZ118" s="32"/>
      <c r="BA118" s="32"/>
      <c r="BB118" s="32"/>
      <c r="BC118" s="32"/>
      <c r="BD118" s="32">
        <f>271-96</f>
        <v>175</v>
      </c>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f t="shared" si="22"/>
        <v>0</v>
      </c>
      <c r="CX118" s="32">
        <f t="shared" si="23"/>
        <v>270</v>
      </c>
      <c r="CY118" s="23" t="s">
        <v>394</v>
      </c>
      <c r="CZ118" s="32">
        <v>733</v>
      </c>
      <c r="DA118" s="36"/>
      <c r="DB118" s="9"/>
      <c r="DC118" s="9"/>
      <c r="DD118" s="9"/>
      <c r="DE118" s="14"/>
      <c r="DF118" s="36" t="s">
        <v>439</v>
      </c>
      <c r="DG118" s="21" t="str">
        <f t="shared" si="19"/>
        <v>LUC</v>
      </c>
      <c r="DH118" s="9">
        <f t="shared" si="19"/>
        <v>1318</v>
      </c>
      <c r="DI118" s="9">
        <f t="shared" si="19"/>
        <v>49</v>
      </c>
      <c r="DJ118" s="9" t="s">
        <v>476</v>
      </c>
      <c r="DK118" s="9" t="s">
        <v>500</v>
      </c>
      <c r="DL118" s="19" t="s">
        <v>501</v>
      </c>
      <c r="DM118" s="11" t="s">
        <v>479</v>
      </c>
      <c r="DN118" s="64">
        <v>733</v>
      </c>
    </row>
    <row r="119" spans="1:118" s="5" customFormat="1" ht="112.2" customHeight="1">
      <c r="A119" s="139">
        <v>71</v>
      </c>
      <c r="B119" s="30" t="s">
        <v>318</v>
      </c>
      <c r="C119" s="36" t="s">
        <v>319</v>
      </c>
      <c r="D119" s="25" t="s">
        <v>412</v>
      </c>
      <c r="E119" s="8" t="s">
        <v>95</v>
      </c>
      <c r="F119" s="9" t="s">
        <v>90</v>
      </c>
      <c r="G119" s="9">
        <v>1319</v>
      </c>
      <c r="H119" s="9">
        <v>49</v>
      </c>
      <c r="I119" s="32">
        <v>1429</v>
      </c>
      <c r="J119" s="10" t="s">
        <v>320</v>
      </c>
      <c r="K119" s="9">
        <v>4</v>
      </c>
      <c r="L119" s="9">
        <v>3</v>
      </c>
      <c r="M119" s="32">
        <f t="shared" si="28"/>
        <v>2184</v>
      </c>
      <c r="N119" s="32"/>
      <c r="O119" s="32"/>
      <c r="P119" s="32">
        <f t="shared" si="20"/>
        <v>0</v>
      </c>
      <c r="Q119" s="32"/>
      <c r="R119" s="32">
        <f t="shared" si="13"/>
        <v>8</v>
      </c>
      <c r="S119" s="32">
        <v>4</v>
      </c>
      <c r="T119" s="32">
        <f t="shared" si="17"/>
        <v>254</v>
      </c>
      <c r="U119" s="32">
        <v>18</v>
      </c>
      <c r="V119" s="32">
        <v>236</v>
      </c>
      <c r="W119" s="32">
        <f t="shared" si="29"/>
        <v>1934</v>
      </c>
      <c r="X119" s="22">
        <f t="shared" si="30"/>
        <v>0</v>
      </c>
      <c r="Y119" s="26">
        <f t="shared" si="27"/>
        <v>2162</v>
      </c>
      <c r="Z119" s="22">
        <f t="shared" si="26"/>
        <v>2162</v>
      </c>
      <c r="AA119" s="32">
        <f t="shared" si="24"/>
        <v>2170</v>
      </c>
      <c r="AB119" s="32"/>
      <c r="AC119" s="32"/>
      <c r="AD119" s="32"/>
      <c r="AE119" s="32"/>
      <c r="AF119" s="32"/>
      <c r="AG119" s="32"/>
      <c r="AH119" s="32"/>
      <c r="AI119" s="32"/>
      <c r="AJ119" s="32"/>
      <c r="AK119" s="32"/>
      <c r="AL119" s="32"/>
      <c r="AM119" s="32"/>
      <c r="AN119" s="32"/>
      <c r="AO119" s="32"/>
      <c r="AP119" s="32">
        <v>1429</v>
      </c>
      <c r="AQ119" s="32"/>
      <c r="AR119" s="32"/>
      <c r="AS119" s="32"/>
      <c r="AT119" s="32"/>
      <c r="AU119" s="32"/>
      <c r="AV119" s="32"/>
      <c r="AW119" s="32"/>
      <c r="AX119" s="32"/>
      <c r="AY119" s="32"/>
      <c r="AZ119" s="32"/>
      <c r="BA119" s="32"/>
      <c r="BB119" s="32"/>
      <c r="BC119" s="32"/>
      <c r="BD119" s="32">
        <v>497</v>
      </c>
      <c r="BE119" s="32"/>
      <c r="BF119" s="32"/>
      <c r="BG119" s="32"/>
      <c r="BH119" s="32">
        <v>236</v>
      </c>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f t="shared" si="22"/>
        <v>0</v>
      </c>
      <c r="CX119" s="32">
        <f t="shared" si="23"/>
        <v>8</v>
      </c>
      <c r="CY119" s="23" t="s">
        <v>394</v>
      </c>
      <c r="CZ119" s="32">
        <v>1429</v>
      </c>
      <c r="DA119" s="36"/>
      <c r="DB119" s="9"/>
      <c r="DC119" s="9"/>
      <c r="DD119" s="9"/>
      <c r="DE119" s="14"/>
      <c r="DF119" s="25" t="s">
        <v>412</v>
      </c>
      <c r="DG119" s="21" t="str">
        <f t="shared" si="19"/>
        <v>LUC</v>
      </c>
      <c r="DH119" s="9">
        <f t="shared" si="19"/>
        <v>1319</v>
      </c>
      <c r="DI119" s="9">
        <f t="shared" si="19"/>
        <v>49</v>
      </c>
      <c r="DJ119" s="9" t="s">
        <v>476</v>
      </c>
      <c r="DK119" s="9" t="s">
        <v>500</v>
      </c>
      <c r="DL119" s="19" t="s">
        <v>501</v>
      </c>
      <c r="DM119" s="11" t="s">
        <v>479</v>
      </c>
      <c r="DN119" s="64">
        <v>1429</v>
      </c>
    </row>
    <row r="120" spans="1:118" s="5" customFormat="1" ht="23.4" customHeight="1">
      <c r="A120" s="140"/>
      <c r="B120" s="30"/>
      <c r="C120" s="37" t="s">
        <v>98</v>
      </c>
      <c r="D120" s="37" t="s">
        <v>98</v>
      </c>
      <c r="E120" s="8"/>
      <c r="F120" s="9" t="s">
        <v>90</v>
      </c>
      <c r="G120" s="9">
        <v>1319</v>
      </c>
      <c r="H120" s="9">
        <v>49</v>
      </c>
      <c r="I120" s="32">
        <v>131</v>
      </c>
      <c r="J120" s="10"/>
      <c r="K120" s="9"/>
      <c r="L120" s="9"/>
      <c r="M120" s="32"/>
      <c r="N120" s="32"/>
      <c r="O120" s="32"/>
      <c r="P120" s="32"/>
      <c r="Q120" s="32"/>
      <c r="R120" s="32"/>
      <c r="S120" s="32"/>
      <c r="T120" s="32"/>
      <c r="U120" s="32"/>
      <c r="V120" s="32"/>
      <c r="W120" s="32"/>
      <c r="X120" s="22"/>
      <c r="Y120" s="26"/>
      <c r="Z120" s="2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6"/>
      <c r="DB120" s="9"/>
      <c r="DC120" s="9"/>
      <c r="DD120" s="9"/>
      <c r="DE120" s="14"/>
      <c r="DF120" s="36" t="s">
        <v>98</v>
      </c>
      <c r="DG120" s="21" t="str">
        <f t="shared" ref="DG120:DI151" si="31">F120</f>
        <v>LUC</v>
      </c>
      <c r="DH120" s="9">
        <f t="shared" si="31"/>
        <v>1319</v>
      </c>
      <c r="DI120" s="9">
        <f t="shared" si="31"/>
        <v>49</v>
      </c>
      <c r="DJ120" s="9" t="s">
        <v>476</v>
      </c>
      <c r="DK120" s="9" t="s">
        <v>500</v>
      </c>
      <c r="DL120" s="19" t="s">
        <v>501</v>
      </c>
      <c r="DM120" s="11" t="s">
        <v>479</v>
      </c>
      <c r="DN120" s="64">
        <v>131</v>
      </c>
    </row>
    <row r="121" spans="1:118" s="5" customFormat="1" ht="24">
      <c r="A121" s="9">
        <v>72</v>
      </c>
      <c r="B121" s="30" t="s">
        <v>321</v>
      </c>
      <c r="C121" s="36" t="s">
        <v>322</v>
      </c>
      <c r="D121" s="25" t="s">
        <v>413</v>
      </c>
      <c r="E121" s="8" t="s">
        <v>95</v>
      </c>
      <c r="F121" s="9" t="s">
        <v>90</v>
      </c>
      <c r="G121" s="9">
        <v>83</v>
      </c>
      <c r="H121" s="9">
        <v>52</v>
      </c>
      <c r="I121" s="32">
        <v>400</v>
      </c>
      <c r="J121" s="37" t="s">
        <v>323</v>
      </c>
      <c r="K121" s="9">
        <v>1</v>
      </c>
      <c r="L121" s="9">
        <v>1</v>
      </c>
      <c r="M121" s="32">
        <f t="shared" si="28"/>
        <v>566</v>
      </c>
      <c r="N121" s="32"/>
      <c r="O121" s="32"/>
      <c r="P121" s="32">
        <f t="shared" si="20"/>
        <v>0</v>
      </c>
      <c r="Q121" s="32"/>
      <c r="R121" s="32">
        <f t="shared" si="13"/>
        <v>0</v>
      </c>
      <c r="S121" s="32"/>
      <c r="T121" s="32">
        <f t="shared" si="17"/>
        <v>101</v>
      </c>
      <c r="U121" s="32">
        <v>5</v>
      </c>
      <c r="V121" s="32">
        <v>96</v>
      </c>
      <c r="W121" s="32">
        <f t="shared" si="29"/>
        <v>465</v>
      </c>
      <c r="X121" s="22">
        <f t="shared" si="30"/>
        <v>0</v>
      </c>
      <c r="Y121" s="26">
        <f t="shared" si="27"/>
        <v>561</v>
      </c>
      <c r="Z121" s="22">
        <f t="shared" si="26"/>
        <v>561</v>
      </c>
      <c r="AA121" s="32">
        <f t="shared" si="24"/>
        <v>561</v>
      </c>
      <c r="AB121" s="32"/>
      <c r="AC121" s="32"/>
      <c r="AD121" s="32"/>
      <c r="AE121" s="32"/>
      <c r="AF121" s="32"/>
      <c r="AG121" s="32"/>
      <c r="AH121" s="32"/>
      <c r="AI121" s="32"/>
      <c r="AJ121" s="32"/>
      <c r="AK121" s="32"/>
      <c r="AL121" s="32"/>
      <c r="AM121" s="32"/>
      <c r="AN121" s="32"/>
      <c r="AO121" s="32"/>
      <c r="AP121" s="32">
        <v>400</v>
      </c>
      <c r="AQ121" s="32"/>
      <c r="AR121" s="32"/>
      <c r="AS121" s="32"/>
      <c r="AT121" s="32"/>
      <c r="AU121" s="32"/>
      <c r="AV121" s="32"/>
      <c r="AW121" s="32"/>
      <c r="AX121" s="32"/>
      <c r="AY121" s="32"/>
      <c r="AZ121" s="32"/>
      <c r="BA121" s="32"/>
      <c r="BB121" s="32"/>
      <c r="BC121" s="32"/>
      <c r="BD121" s="32">
        <f>58+7</f>
        <v>65</v>
      </c>
      <c r="BE121" s="32"/>
      <c r="BF121" s="32"/>
      <c r="BG121" s="32"/>
      <c r="BH121" s="32">
        <v>96</v>
      </c>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f t="shared" si="22"/>
        <v>0</v>
      </c>
      <c r="CX121" s="32">
        <f t="shared" si="23"/>
        <v>0</v>
      </c>
      <c r="CY121" s="23" t="s">
        <v>394</v>
      </c>
      <c r="CZ121" s="32">
        <v>400</v>
      </c>
      <c r="DA121" s="36"/>
      <c r="DB121" s="9"/>
      <c r="DC121" s="9"/>
      <c r="DD121" s="9"/>
      <c r="DE121" s="14"/>
      <c r="DF121" s="25" t="s">
        <v>413</v>
      </c>
      <c r="DG121" s="21" t="str">
        <f t="shared" si="31"/>
        <v>LUC</v>
      </c>
      <c r="DH121" s="9">
        <f t="shared" si="31"/>
        <v>83</v>
      </c>
      <c r="DI121" s="9">
        <f t="shared" si="31"/>
        <v>52</v>
      </c>
      <c r="DJ121" s="9" t="s">
        <v>477</v>
      </c>
      <c r="DK121" s="9" t="s">
        <v>500</v>
      </c>
      <c r="DL121" s="19" t="s">
        <v>501</v>
      </c>
      <c r="DM121" s="11" t="s">
        <v>479</v>
      </c>
      <c r="DN121" s="64">
        <v>399.99999999999994</v>
      </c>
    </row>
    <row r="122" spans="1:118" s="5" customFormat="1" ht="31.2" customHeight="1">
      <c r="A122" s="9">
        <v>73</v>
      </c>
      <c r="B122" s="30" t="s">
        <v>324</v>
      </c>
      <c r="C122" s="10" t="s">
        <v>325</v>
      </c>
      <c r="D122" s="36" t="s">
        <v>325</v>
      </c>
      <c r="E122" s="8" t="s">
        <v>95</v>
      </c>
      <c r="F122" s="9" t="s">
        <v>90</v>
      </c>
      <c r="G122" s="9">
        <v>84</v>
      </c>
      <c r="H122" s="9">
        <v>52</v>
      </c>
      <c r="I122" s="32">
        <v>953</v>
      </c>
      <c r="J122" s="10" t="s">
        <v>325</v>
      </c>
      <c r="K122" s="9">
        <v>2</v>
      </c>
      <c r="L122" s="9">
        <v>2</v>
      </c>
      <c r="M122" s="32">
        <f t="shared" si="28"/>
        <v>1132</v>
      </c>
      <c r="N122" s="32"/>
      <c r="O122" s="32"/>
      <c r="P122" s="32">
        <f t="shared" si="20"/>
        <v>0</v>
      </c>
      <c r="Q122" s="32"/>
      <c r="R122" s="32">
        <f t="shared" si="13"/>
        <v>0</v>
      </c>
      <c r="S122" s="32"/>
      <c r="T122" s="32">
        <f t="shared" si="17"/>
        <v>13</v>
      </c>
      <c r="U122" s="32">
        <v>13</v>
      </c>
      <c r="V122" s="32"/>
      <c r="W122" s="32">
        <f t="shared" si="29"/>
        <v>1119</v>
      </c>
      <c r="X122" s="22">
        <f t="shared" si="30"/>
        <v>0</v>
      </c>
      <c r="Y122" s="26">
        <f t="shared" si="27"/>
        <v>1119</v>
      </c>
      <c r="Z122" s="22">
        <f t="shared" si="26"/>
        <v>1119</v>
      </c>
      <c r="AA122" s="32">
        <f t="shared" si="24"/>
        <v>1119</v>
      </c>
      <c r="AB122" s="32"/>
      <c r="AC122" s="32"/>
      <c r="AD122" s="32"/>
      <c r="AE122" s="32"/>
      <c r="AF122" s="32"/>
      <c r="AG122" s="32"/>
      <c r="AH122" s="32"/>
      <c r="AI122" s="32"/>
      <c r="AJ122" s="32"/>
      <c r="AK122" s="32"/>
      <c r="AL122" s="32"/>
      <c r="AM122" s="32"/>
      <c r="AN122" s="32"/>
      <c r="AO122" s="32"/>
      <c r="AP122" s="32">
        <v>953</v>
      </c>
      <c r="AQ122" s="32"/>
      <c r="AR122" s="32"/>
      <c r="AS122" s="32"/>
      <c r="AT122" s="32"/>
      <c r="AU122" s="32"/>
      <c r="AV122" s="32"/>
      <c r="AW122" s="32"/>
      <c r="AX122" s="32"/>
      <c r="AY122" s="32"/>
      <c r="AZ122" s="32"/>
      <c r="BA122" s="32"/>
      <c r="BB122" s="32"/>
      <c r="BC122" s="32"/>
      <c r="BD122" s="32">
        <v>166</v>
      </c>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f t="shared" si="22"/>
        <v>0</v>
      </c>
      <c r="CX122" s="32">
        <f t="shared" si="23"/>
        <v>0</v>
      </c>
      <c r="CY122" s="23" t="s">
        <v>394</v>
      </c>
      <c r="CZ122" s="32">
        <v>953</v>
      </c>
      <c r="DA122" s="36"/>
      <c r="DB122" s="9"/>
      <c r="DC122" s="9"/>
      <c r="DD122" s="9"/>
      <c r="DE122" s="14"/>
      <c r="DF122" s="36" t="s">
        <v>325</v>
      </c>
      <c r="DG122" s="21" t="str">
        <f t="shared" si="31"/>
        <v>LUC</v>
      </c>
      <c r="DH122" s="9">
        <f t="shared" si="31"/>
        <v>84</v>
      </c>
      <c r="DI122" s="9">
        <f t="shared" si="31"/>
        <v>52</v>
      </c>
      <c r="DJ122" s="9" t="s">
        <v>477</v>
      </c>
      <c r="DK122" s="9" t="s">
        <v>500</v>
      </c>
      <c r="DL122" s="19" t="s">
        <v>501</v>
      </c>
      <c r="DM122" s="11" t="s">
        <v>479</v>
      </c>
      <c r="DN122" s="73">
        <f>20.2+932.8</f>
        <v>953</v>
      </c>
    </row>
    <row r="123" spans="1:118" s="5" customFormat="1" ht="52.2" customHeight="1">
      <c r="A123" s="9">
        <v>74</v>
      </c>
      <c r="B123" s="30" t="s">
        <v>326</v>
      </c>
      <c r="C123" s="37" t="s">
        <v>327</v>
      </c>
      <c r="D123" s="36" t="s">
        <v>329</v>
      </c>
      <c r="E123" s="8" t="s">
        <v>95</v>
      </c>
      <c r="F123" s="9" t="s">
        <v>90</v>
      </c>
      <c r="G123" s="9">
        <v>85</v>
      </c>
      <c r="H123" s="9">
        <v>52</v>
      </c>
      <c r="I123" s="32">
        <v>1166</v>
      </c>
      <c r="J123" s="10" t="s">
        <v>328</v>
      </c>
      <c r="K123" s="9">
        <v>3</v>
      </c>
      <c r="L123" s="9">
        <v>4</v>
      </c>
      <c r="M123" s="32">
        <f t="shared" si="28"/>
        <v>1778</v>
      </c>
      <c r="N123" s="32"/>
      <c r="O123" s="32"/>
      <c r="P123" s="32">
        <f t="shared" si="20"/>
        <v>160</v>
      </c>
      <c r="Q123" s="32">
        <v>40</v>
      </c>
      <c r="R123" s="32">
        <f t="shared" ref="R123:R139" si="32">S123*2</f>
        <v>0</v>
      </c>
      <c r="S123" s="32"/>
      <c r="T123" s="32">
        <f t="shared" si="17"/>
        <v>108</v>
      </c>
      <c r="U123" s="32">
        <v>14</v>
      </c>
      <c r="V123" s="32">
        <v>94</v>
      </c>
      <c r="W123" s="32">
        <f t="shared" si="29"/>
        <v>1790</v>
      </c>
      <c r="X123" s="22">
        <f t="shared" si="30"/>
        <v>0</v>
      </c>
      <c r="Y123" s="26">
        <f t="shared" si="27"/>
        <v>1724</v>
      </c>
      <c r="Z123" s="22">
        <f t="shared" si="26"/>
        <v>1724</v>
      </c>
      <c r="AA123" s="32">
        <f t="shared" si="24"/>
        <v>1884</v>
      </c>
      <c r="AB123" s="32"/>
      <c r="AC123" s="32"/>
      <c r="AD123" s="32"/>
      <c r="AE123" s="32"/>
      <c r="AF123" s="32"/>
      <c r="AG123" s="32"/>
      <c r="AH123" s="32"/>
      <c r="AI123" s="32"/>
      <c r="AJ123" s="32"/>
      <c r="AK123" s="32"/>
      <c r="AL123" s="32"/>
      <c r="AM123" s="32"/>
      <c r="AN123" s="32"/>
      <c r="AO123" s="32"/>
      <c r="AP123" s="32">
        <v>1166</v>
      </c>
      <c r="AQ123" s="32"/>
      <c r="AR123" s="32"/>
      <c r="AS123" s="32"/>
      <c r="AT123" s="32"/>
      <c r="AU123" s="32"/>
      <c r="AV123" s="32"/>
      <c r="AW123" s="32"/>
      <c r="AX123" s="32"/>
      <c r="AY123" s="32"/>
      <c r="AZ123" s="32">
        <v>94</v>
      </c>
      <c r="BA123" s="32"/>
      <c r="BB123" s="32"/>
      <c r="BC123" s="32"/>
      <c r="BD123" s="32"/>
      <c r="BE123" s="32">
        <v>464</v>
      </c>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f t="shared" si="22"/>
        <v>160</v>
      </c>
      <c r="CX123" s="32">
        <f t="shared" si="23"/>
        <v>0</v>
      </c>
      <c r="CY123" s="23" t="s">
        <v>394</v>
      </c>
      <c r="CZ123" s="32">
        <v>1166</v>
      </c>
      <c r="DA123" s="36"/>
      <c r="DB123" s="9"/>
      <c r="DC123" s="9"/>
      <c r="DD123" s="9"/>
      <c r="DE123" s="14"/>
      <c r="DF123" s="25" t="s">
        <v>483</v>
      </c>
      <c r="DG123" s="21" t="str">
        <f t="shared" si="31"/>
        <v>LUC</v>
      </c>
      <c r="DH123" s="9">
        <f t="shared" si="31"/>
        <v>85</v>
      </c>
      <c r="DI123" s="9">
        <f t="shared" si="31"/>
        <v>52</v>
      </c>
      <c r="DJ123" s="9" t="s">
        <v>477</v>
      </c>
      <c r="DK123" s="9" t="s">
        <v>500</v>
      </c>
      <c r="DL123" s="19" t="s">
        <v>501</v>
      </c>
      <c r="DM123" s="11" t="s">
        <v>479</v>
      </c>
      <c r="DN123" s="73">
        <f>102.3+1063.7</f>
        <v>1166</v>
      </c>
    </row>
    <row r="124" spans="1:118" s="5" customFormat="1" ht="40.950000000000003" customHeight="1">
      <c r="A124" s="9">
        <v>75</v>
      </c>
      <c r="B124" s="30" t="s">
        <v>330</v>
      </c>
      <c r="C124" s="36" t="s">
        <v>331</v>
      </c>
      <c r="D124" s="36" t="s">
        <v>440</v>
      </c>
      <c r="E124" s="8" t="s">
        <v>95</v>
      </c>
      <c r="F124" s="9" t="s">
        <v>90</v>
      </c>
      <c r="G124" s="9">
        <v>86</v>
      </c>
      <c r="H124" s="9">
        <v>52</v>
      </c>
      <c r="I124" s="32">
        <v>1555</v>
      </c>
      <c r="J124" s="10" t="s">
        <v>332</v>
      </c>
      <c r="K124" s="9">
        <v>3</v>
      </c>
      <c r="L124" s="9">
        <v>4</v>
      </c>
      <c r="M124" s="32">
        <f t="shared" si="28"/>
        <v>1778</v>
      </c>
      <c r="N124" s="32"/>
      <c r="O124" s="32"/>
      <c r="P124" s="32">
        <f t="shared" si="20"/>
        <v>0</v>
      </c>
      <c r="Q124" s="32"/>
      <c r="R124" s="32">
        <f t="shared" si="32"/>
        <v>0</v>
      </c>
      <c r="S124" s="32"/>
      <c r="T124" s="32">
        <f t="shared" si="17"/>
        <v>19</v>
      </c>
      <c r="U124" s="32">
        <v>19</v>
      </c>
      <c r="V124" s="32"/>
      <c r="W124" s="32">
        <f t="shared" si="29"/>
        <v>1759</v>
      </c>
      <c r="X124" s="22">
        <f t="shared" si="30"/>
        <v>0</v>
      </c>
      <c r="Y124" s="26">
        <f t="shared" si="27"/>
        <v>1759</v>
      </c>
      <c r="Z124" s="22">
        <f t="shared" si="26"/>
        <v>1759</v>
      </c>
      <c r="AA124" s="32">
        <f t="shared" si="24"/>
        <v>1759</v>
      </c>
      <c r="AB124" s="32"/>
      <c r="AC124" s="32"/>
      <c r="AD124" s="32"/>
      <c r="AE124" s="32"/>
      <c r="AF124" s="32"/>
      <c r="AG124" s="32"/>
      <c r="AH124" s="32"/>
      <c r="AI124" s="32"/>
      <c r="AJ124" s="32"/>
      <c r="AK124" s="32"/>
      <c r="AL124" s="32"/>
      <c r="AM124" s="32"/>
      <c r="AN124" s="32"/>
      <c r="AO124" s="32"/>
      <c r="AP124" s="32">
        <v>1555</v>
      </c>
      <c r="AQ124" s="32"/>
      <c r="AR124" s="32"/>
      <c r="AS124" s="32"/>
      <c r="AT124" s="32"/>
      <c r="AU124" s="32"/>
      <c r="AV124" s="32"/>
      <c r="AW124" s="32"/>
      <c r="AX124" s="32"/>
      <c r="AY124" s="32"/>
      <c r="AZ124" s="32"/>
      <c r="BA124" s="32"/>
      <c r="BB124" s="32"/>
      <c r="BC124" s="32"/>
      <c r="BD124" s="32">
        <v>204</v>
      </c>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f t="shared" si="22"/>
        <v>0</v>
      </c>
      <c r="CX124" s="32">
        <f t="shared" si="23"/>
        <v>0</v>
      </c>
      <c r="CY124" s="23" t="s">
        <v>394</v>
      </c>
      <c r="CZ124" s="32">
        <v>1555</v>
      </c>
      <c r="DA124" s="36"/>
      <c r="DB124" s="9"/>
      <c r="DC124" s="9"/>
      <c r="DD124" s="9"/>
      <c r="DE124" s="14"/>
      <c r="DF124" s="36" t="s">
        <v>440</v>
      </c>
      <c r="DG124" s="21" t="str">
        <f t="shared" si="31"/>
        <v>LUC</v>
      </c>
      <c r="DH124" s="9">
        <f t="shared" si="31"/>
        <v>86</v>
      </c>
      <c r="DI124" s="9">
        <f t="shared" si="31"/>
        <v>52</v>
      </c>
      <c r="DJ124" s="9" t="s">
        <v>477</v>
      </c>
      <c r="DK124" s="9" t="s">
        <v>500</v>
      </c>
      <c r="DL124" s="19" t="s">
        <v>501</v>
      </c>
      <c r="DM124" s="11" t="s">
        <v>479</v>
      </c>
      <c r="DN124" s="73">
        <f>264.4+1290.6</f>
        <v>1555</v>
      </c>
    </row>
    <row r="125" spans="1:118" s="5" customFormat="1" ht="54" customHeight="1">
      <c r="A125" s="9">
        <v>76</v>
      </c>
      <c r="B125" s="30" t="s">
        <v>333</v>
      </c>
      <c r="C125" s="37" t="s">
        <v>334</v>
      </c>
      <c r="D125" s="25" t="s">
        <v>414</v>
      </c>
      <c r="E125" s="8" t="s">
        <v>95</v>
      </c>
      <c r="F125" s="9" t="s">
        <v>90</v>
      </c>
      <c r="G125" s="9">
        <v>87</v>
      </c>
      <c r="H125" s="9">
        <v>52</v>
      </c>
      <c r="I125" s="32">
        <v>1270</v>
      </c>
      <c r="J125" s="10" t="s">
        <v>335</v>
      </c>
      <c r="K125" s="9">
        <v>3</v>
      </c>
      <c r="L125" s="9">
        <v>3</v>
      </c>
      <c r="M125" s="32">
        <f t="shared" si="28"/>
        <v>1698</v>
      </c>
      <c r="N125" s="32"/>
      <c r="O125" s="32"/>
      <c r="P125" s="32">
        <f t="shared" si="20"/>
        <v>0</v>
      </c>
      <c r="Q125" s="32"/>
      <c r="R125" s="32">
        <f t="shared" si="32"/>
        <v>0</v>
      </c>
      <c r="S125" s="32"/>
      <c r="T125" s="32">
        <f t="shared" si="17"/>
        <v>256</v>
      </c>
      <c r="U125" s="32">
        <v>17</v>
      </c>
      <c r="V125" s="32">
        <f>77+162</f>
        <v>239</v>
      </c>
      <c r="W125" s="32">
        <f t="shared" si="29"/>
        <v>1442</v>
      </c>
      <c r="X125" s="22">
        <f t="shared" si="30"/>
        <v>0</v>
      </c>
      <c r="Y125" s="26">
        <f t="shared" si="27"/>
        <v>1681</v>
      </c>
      <c r="Z125" s="22">
        <f t="shared" si="26"/>
        <v>1681</v>
      </c>
      <c r="AA125" s="32">
        <f t="shared" si="24"/>
        <v>1681</v>
      </c>
      <c r="AB125" s="32"/>
      <c r="AC125" s="32"/>
      <c r="AD125" s="32"/>
      <c r="AE125" s="32"/>
      <c r="AF125" s="32"/>
      <c r="AG125" s="32"/>
      <c r="AH125" s="32"/>
      <c r="AI125" s="32"/>
      <c r="AJ125" s="32"/>
      <c r="AK125" s="32"/>
      <c r="AL125" s="32"/>
      <c r="AM125" s="32"/>
      <c r="AN125" s="32"/>
      <c r="AO125" s="32"/>
      <c r="AP125" s="32">
        <v>1270</v>
      </c>
      <c r="AQ125" s="32"/>
      <c r="AR125" s="32"/>
      <c r="AS125" s="32"/>
      <c r="AT125" s="32"/>
      <c r="AU125" s="32"/>
      <c r="AV125" s="32"/>
      <c r="AW125" s="32"/>
      <c r="AX125" s="32"/>
      <c r="AY125" s="32"/>
      <c r="AZ125" s="32">
        <v>77</v>
      </c>
      <c r="BA125" s="32">
        <v>162</v>
      </c>
      <c r="BB125" s="32"/>
      <c r="BC125" s="32"/>
      <c r="BD125" s="32"/>
      <c r="BE125" s="32"/>
      <c r="BF125" s="32"/>
      <c r="BG125" s="32"/>
      <c r="BH125" s="32"/>
      <c r="BI125" s="32">
        <v>172</v>
      </c>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f t="shared" si="22"/>
        <v>0</v>
      </c>
      <c r="CX125" s="32">
        <f t="shared" si="23"/>
        <v>0</v>
      </c>
      <c r="CY125" s="23" t="s">
        <v>394</v>
      </c>
      <c r="CZ125" s="32">
        <v>1270</v>
      </c>
      <c r="DA125" s="36"/>
      <c r="DB125" s="9"/>
      <c r="DC125" s="9"/>
      <c r="DD125" s="9"/>
      <c r="DE125" s="14"/>
      <c r="DF125" s="25" t="s">
        <v>414</v>
      </c>
      <c r="DG125" s="21" t="str">
        <f t="shared" si="31"/>
        <v>LUC</v>
      </c>
      <c r="DH125" s="9">
        <f t="shared" si="31"/>
        <v>87</v>
      </c>
      <c r="DI125" s="9">
        <f t="shared" si="31"/>
        <v>52</v>
      </c>
      <c r="DJ125" s="9" t="s">
        <v>477</v>
      </c>
      <c r="DK125" s="9" t="s">
        <v>500</v>
      </c>
      <c r="DL125" s="19" t="s">
        <v>501</v>
      </c>
      <c r="DM125" s="11" t="s">
        <v>479</v>
      </c>
      <c r="DN125" s="73">
        <f>326.7+943.3</f>
        <v>1270</v>
      </c>
    </row>
    <row r="126" spans="1:118" s="5" customFormat="1" ht="107.4" customHeight="1">
      <c r="A126" s="9">
        <v>77</v>
      </c>
      <c r="B126" s="30" t="s">
        <v>336</v>
      </c>
      <c r="C126" s="37" t="s">
        <v>337</v>
      </c>
      <c r="D126" s="25" t="s">
        <v>339</v>
      </c>
      <c r="E126" s="8" t="s">
        <v>95</v>
      </c>
      <c r="F126" s="9" t="s">
        <v>90</v>
      </c>
      <c r="G126" s="9">
        <v>88</v>
      </c>
      <c r="H126" s="9">
        <v>52</v>
      </c>
      <c r="I126" s="32">
        <v>586</v>
      </c>
      <c r="J126" s="10" t="s">
        <v>338</v>
      </c>
      <c r="K126" s="9">
        <v>2</v>
      </c>
      <c r="L126" s="9">
        <v>3</v>
      </c>
      <c r="M126" s="32">
        <f t="shared" si="28"/>
        <v>1212</v>
      </c>
      <c r="N126" s="32"/>
      <c r="O126" s="32"/>
      <c r="P126" s="32">
        <f t="shared" si="20"/>
        <v>0</v>
      </c>
      <c r="Q126" s="32"/>
      <c r="R126" s="32">
        <f t="shared" si="32"/>
        <v>0</v>
      </c>
      <c r="S126" s="32"/>
      <c r="T126" s="32">
        <f t="shared" si="17"/>
        <v>626</v>
      </c>
      <c r="U126" s="32">
        <v>12</v>
      </c>
      <c r="V126" s="32">
        <f>194+420</f>
        <v>614</v>
      </c>
      <c r="W126" s="32">
        <f t="shared" si="29"/>
        <v>586</v>
      </c>
      <c r="X126" s="22">
        <f t="shared" si="30"/>
        <v>0</v>
      </c>
      <c r="Y126" s="26">
        <f t="shared" si="27"/>
        <v>1200</v>
      </c>
      <c r="Z126" s="22">
        <f t="shared" si="26"/>
        <v>1200</v>
      </c>
      <c r="AA126" s="32">
        <f t="shared" si="24"/>
        <v>1200</v>
      </c>
      <c r="AB126" s="32"/>
      <c r="AC126" s="32"/>
      <c r="AD126" s="32"/>
      <c r="AE126" s="32"/>
      <c r="AF126" s="32"/>
      <c r="AG126" s="32"/>
      <c r="AH126" s="32"/>
      <c r="AI126" s="32"/>
      <c r="AJ126" s="32"/>
      <c r="AK126" s="32"/>
      <c r="AL126" s="32"/>
      <c r="AM126" s="32"/>
      <c r="AN126" s="32"/>
      <c r="AO126" s="32"/>
      <c r="AP126" s="32">
        <v>586</v>
      </c>
      <c r="AQ126" s="32">
        <v>420</v>
      </c>
      <c r="AR126" s="32"/>
      <c r="AS126" s="32"/>
      <c r="AT126" s="32"/>
      <c r="AU126" s="32"/>
      <c r="AV126" s="32"/>
      <c r="AW126" s="32"/>
      <c r="AX126" s="32"/>
      <c r="AY126" s="32"/>
      <c r="AZ126" s="32"/>
      <c r="BA126" s="32"/>
      <c r="BB126" s="32"/>
      <c r="BC126" s="32"/>
      <c r="BD126" s="32">
        <v>194</v>
      </c>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f t="shared" si="22"/>
        <v>0</v>
      </c>
      <c r="CX126" s="32">
        <f t="shared" si="23"/>
        <v>0</v>
      </c>
      <c r="CY126" s="23" t="s">
        <v>394</v>
      </c>
      <c r="CZ126" s="32">
        <v>586</v>
      </c>
      <c r="DA126" s="36"/>
      <c r="DB126" s="9"/>
      <c r="DC126" s="9"/>
      <c r="DD126" s="9"/>
      <c r="DE126" s="14"/>
      <c r="DF126" s="25" t="s">
        <v>339</v>
      </c>
      <c r="DG126" s="21" t="str">
        <f t="shared" si="31"/>
        <v>LUC</v>
      </c>
      <c r="DH126" s="9">
        <f t="shared" si="31"/>
        <v>88</v>
      </c>
      <c r="DI126" s="9">
        <f t="shared" si="31"/>
        <v>52</v>
      </c>
      <c r="DJ126" s="9" t="s">
        <v>477</v>
      </c>
      <c r="DK126" s="9" t="s">
        <v>500</v>
      </c>
      <c r="DL126" s="19" t="s">
        <v>501</v>
      </c>
      <c r="DM126" s="11" t="s">
        <v>479</v>
      </c>
      <c r="DN126" s="73">
        <f>185.5+400.5</f>
        <v>586</v>
      </c>
    </row>
    <row r="127" spans="1:118" s="4" customFormat="1" ht="40.200000000000003" customHeight="1">
      <c r="A127" s="141">
        <v>78</v>
      </c>
      <c r="B127" s="20" t="s">
        <v>341</v>
      </c>
      <c r="C127" s="12" t="s">
        <v>342</v>
      </c>
      <c r="D127" s="12" t="s">
        <v>441</v>
      </c>
      <c r="E127" s="13" t="s">
        <v>95</v>
      </c>
      <c r="F127" s="21" t="s">
        <v>90</v>
      </c>
      <c r="G127" s="19">
        <v>675</v>
      </c>
      <c r="H127" s="19">
        <v>49</v>
      </c>
      <c r="I127" s="22">
        <v>557</v>
      </c>
      <c r="J127" s="23" t="s">
        <v>343</v>
      </c>
      <c r="K127" s="19">
        <v>1</v>
      </c>
      <c r="L127" s="19">
        <v>3</v>
      </c>
      <c r="M127" s="22">
        <f t="shared" si="28"/>
        <v>726</v>
      </c>
      <c r="N127" s="22"/>
      <c r="O127" s="22"/>
      <c r="P127" s="22">
        <f t="shared" si="20"/>
        <v>0</v>
      </c>
      <c r="Q127" s="22"/>
      <c r="R127" s="22">
        <f t="shared" si="32"/>
        <v>0</v>
      </c>
      <c r="S127" s="22"/>
      <c r="T127" s="22">
        <f t="shared" si="17"/>
        <v>169</v>
      </c>
      <c r="U127" s="22">
        <v>9</v>
      </c>
      <c r="V127" s="22">
        <v>160</v>
      </c>
      <c r="W127" s="22">
        <f t="shared" si="29"/>
        <v>557</v>
      </c>
      <c r="X127" s="22">
        <f t="shared" si="30"/>
        <v>0</v>
      </c>
      <c r="Y127" s="26">
        <f t="shared" si="27"/>
        <v>717</v>
      </c>
      <c r="Z127" s="22">
        <f t="shared" si="26"/>
        <v>717</v>
      </c>
      <c r="AA127" s="22">
        <f t="shared" ref="AA127:AA155" si="33">SUM(AB127:CX127)</f>
        <v>717</v>
      </c>
      <c r="AB127" s="22"/>
      <c r="AC127" s="22"/>
      <c r="AD127" s="22"/>
      <c r="AE127" s="22"/>
      <c r="AF127" s="22"/>
      <c r="AG127" s="22"/>
      <c r="AH127" s="22"/>
      <c r="AI127" s="22"/>
      <c r="AJ127" s="22"/>
      <c r="AK127" s="22"/>
      <c r="AL127" s="22"/>
      <c r="AM127" s="22"/>
      <c r="AN127" s="22"/>
      <c r="AO127" s="22"/>
      <c r="AP127" s="22"/>
      <c r="AQ127" s="22">
        <v>717</v>
      </c>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f t="shared" si="22"/>
        <v>0</v>
      </c>
      <c r="CX127" s="22">
        <f t="shared" si="23"/>
        <v>0</v>
      </c>
      <c r="CY127" s="23" t="s">
        <v>394</v>
      </c>
      <c r="CZ127" s="22">
        <f>717-160</f>
        <v>557</v>
      </c>
      <c r="DA127" s="12"/>
      <c r="DB127" s="19"/>
      <c r="DC127" s="19"/>
      <c r="DD127" s="19"/>
      <c r="DE127" s="15"/>
      <c r="DF127" s="12" t="s">
        <v>441</v>
      </c>
      <c r="DG127" s="21" t="str">
        <f t="shared" si="31"/>
        <v>LUC</v>
      </c>
      <c r="DH127" s="19">
        <f t="shared" si="31"/>
        <v>675</v>
      </c>
      <c r="DI127" s="19">
        <f t="shared" si="31"/>
        <v>49</v>
      </c>
      <c r="DJ127" s="19" t="s">
        <v>476</v>
      </c>
      <c r="DK127" s="19" t="s">
        <v>498</v>
      </c>
      <c r="DL127" s="19" t="s">
        <v>499</v>
      </c>
      <c r="DM127" s="24" t="s">
        <v>480</v>
      </c>
      <c r="DN127" s="63">
        <v>557</v>
      </c>
    </row>
    <row r="128" spans="1:118" s="4" customFormat="1" ht="20.399999999999999" customHeight="1">
      <c r="A128" s="142"/>
      <c r="B128" s="20"/>
      <c r="C128" s="37" t="s">
        <v>98</v>
      </c>
      <c r="D128" s="37" t="s">
        <v>98</v>
      </c>
      <c r="E128" s="13"/>
      <c r="F128" s="21" t="s">
        <v>90</v>
      </c>
      <c r="G128" s="19">
        <v>675</v>
      </c>
      <c r="H128" s="19">
        <v>49</v>
      </c>
      <c r="I128" s="22">
        <v>2.2999999999999998</v>
      </c>
      <c r="J128" s="23"/>
      <c r="K128" s="19"/>
      <c r="L128" s="19"/>
      <c r="M128" s="22"/>
      <c r="N128" s="22"/>
      <c r="O128" s="22"/>
      <c r="P128" s="22"/>
      <c r="Q128" s="22"/>
      <c r="R128" s="22"/>
      <c r="S128" s="22"/>
      <c r="T128" s="22"/>
      <c r="U128" s="22"/>
      <c r="V128" s="22"/>
      <c r="W128" s="22"/>
      <c r="X128" s="22"/>
      <c r="Y128" s="26"/>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12"/>
      <c r="DB128" s="19"/>
      <c r="DC128" s="19"/>
      <c r="DD128" s="19"/>
      <c r="DE128" s="15"/>
      <c r="DF128" s="36" t="s">
        <v>98</v>
      </c>
      <c r="DG128" s="21" t="str">
        <f t="shared" si="31"/>
        <v>LUC</v>
      </c>
      <c r="DH128" s="19">
        <f t="shared" si="31"/>
        <v>675</v>
      </c>
      <c r="DI128" s="19">
        <f t="shared" si="31"/>
        <v>49</v>
      </c>
      <c r="DJ128" s="19" t="s">
        <v>476</v>
      </c>
      <c r="DK128" s="19" t="s">
        <v>498</v>
      </c>
      <c r="DL128" s="19" t="s">
        <v>499</v>
      </c>
      <c r="DM128" s="24" t="s">
        <v>480</v>
      </c>
      <c r="DN128" s="63">
        <v>2.2999999999999998</v>
      </c>
    </row>
    <row r="129" spans="1:118" s="4" customFormat="1" ht="108" customHeight="1">
      <c r="A129" s="141">
        <v>79</v>
      </c>
      <c r="B129" s="20" t="s">
        <v>344</v>
      </c>
      <c r="C129" s="12" t="s">
        <v>345</v>
      </c>
      <c r="D129" s="25" t="s">
        <v>467</v>
      </c>
      <c r="E129" s="13" t="s">
        <v>95</v>
      </c>
      <c r="F129" s="21" t="s">
        <v>90</v>
      </c>
      <c r="G129" s="19">
        <v>676</v>
      </c>
      <c r="H129" s="19">
        <v>49</v>
      </c>
      <c r="I129" s="22">
        <v>1763.5</v>
      </c>
      <c r="J129" s="23" t="s">
        <v>346</v>
      </c>
      <c r="K129" s="19">
        <v>4</v>
      </c>
      <c r="L129" s="19">
        <v>5</v>
      </c>
      <c r="M129" s="22">
        <f t="shared" si="28"/>
        <v>2344</v>
      </c>
      <c r="N129" s="22"/>
      <c r="O129" s="22"/>
      <c r="P129" s="22">
        <f t="shared" si="20"/>
        <v>0</v>
      </c>
      <c r="Q129" s="22"/>
      <c r="R129" s="22">
        <f t="shared" si="32"/>
        <v>105</v>
      </c>
      <c r="S129" s="22">
        <v>52.5</v>
      </c>
      <c r="T129" s="22">
        <f t="shared" si="17"/>
        <v>528</v>
      </c>
      <c r="U129" s="22">
        <v>21</v>
      </c>
      <c r="V129" s="22">
        <f>207+300</f>
        <v>507</v>
      </c>
      <c r="W129" s="22">
        <f t="shared" si="29"/>
        <v>1868.5</v>
      </c>
      <c r="X129" s="22">
        <f t="shared" si="30"/>
        <v>0</v>
      </c>
      <c r="Y129" s="26">
        <f t="shared" si="27"/>
        <v>2270.5</v>
      </c>
      <c r="Z129" s="22">
        <f t="shared" si="26"/>
        <v>2270.5</v>
      </c>
      <c r="AA129" s="22">
        <f t="shared" si="33"/>
        <v>2375.5</v>
      </c>
      <c r="AB129" s="22"/>
      <c r="AC129" s="22"/>
      <c r="AD129" s="22"/>
      <c r="AE129" s="22"/>
      <c r="AF129" s="22"/>
      <c r="AG129" s="22"/>
      <c r="AH129" s="22"/>
      <c r="AI129" s="22"/>
      <c r="AJ129" s="22"/>
      <c r="AK129" s="22"/>
      <c r="AL129" s="22"/>
      <c r="AM129" s="22"/>
      <c r="AN129" s="22"/>
      <c r="AO129" s="22"/>
      <c r="AP129" s="22"/>
      <c r="AQ129" s="22">
        <v>1763.5</v>
      </c>
      <c r="AR129" s="22"/>
      <c r="AS129" s="22"/>
      <c r="AT129" s="22"/>
      <c r="AU129" s="22"/>
      <c r="AV129" s="22"/>
      <c r="AW129" s="22"/>
      <c r="AX129" s="22"/>
      <c r="AY129" s="22"/>
      <c r="AZ129" s="22"/>
      <c r="BA129" s="22"/>
      <c r="BB129" s="22"/>
      <c r="BC129" s="22"/>
      <c r="BD129" s="22">
        <v>300</v>
      </c>
      <c r="BE129" s="22"/>
      <c r="BF129" s="22"/>
      <c r="BG129" s="22"/>
      <c r="BH129" s="22">
        <v>207</v>
      </c>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f t="shared" si="22"/>
        <v>0</v>
      </c>
      <c r="CX129" s="22">
        <f t="shared" si="23"/>
        <v>105</v>
      </c>
      <c r="CY129" s="23" t="s">
        <v>395</v>
      </c>
      <c r="CZ129" s="22">
        <v>1763.5</v>
      </c>
      <c r="DA129" s="12"/>
      <c r="DB129" s="19"/>
      <c r="DC129" s="19"/>
      <c r="DD129" s="19"/>
      <c r="DE129" s="15"/>
      <c r="DF129" s="25" t="s">
        <v>467</v>
      </c>
      <c r="DG129" s="21" t="str">
        <f t="shared" si="31"/>
        <v>LUC</v>
      </c>
      <c r="DH129" s="19">
        <f t="shared" si="31"/>
        <v>676</v>
      </c>
      <c r="DI129" s="19">
        <f t="shared" si="31"/>
        <v>49</v>
      </c>
      <c r="DJ129" s="19" t="s">
        <v>476</v>
      </c>
      <c r="DK129" s="19" t="s">
        <v>498</v>
      </c>
      <c r="DL129" s="19" t="s">
        <v>499</v>
      </c>
      <c r="DM129" s="24" t="s">
        <v>480</v>
      </c>
      <c r="DN129" s="74">
        <f>90.9+1672.6</f>
        <v>1763.5</v>
      </c>
    </row>
    <row r="130" spans="1:118" s="4" customFormat="1" ht="20.399999999999999" customHeight="1">
      <c r="A130" s="142"/>
      <c r="B130" s="20"/>
      <c r="C130" s="37" t="s">
        <v>98</v>
      </c>
      <c r="D130" s="37" t="s">
        <v>98</v>
      </c>
      <c r="E130" s="13"/>
      <c r="F130" s="21" t="s">
        <v>90</v>
      </c>
      <c r="G130" s="19">
        <v>676</v>
      </c>
      <c r="H130" s="19">
        <v>49</v>
      </c>
      <c r="I130" s="22">
        <v>3.4</v>
      </c>
      <c r="J130" s="23"/>
      <c r="K130" s="19"/>
      <c r="L130" s="19"/>
      <c r="M130" s="22"/>
      <c r="N130" s="22"/>
      <c r="O130" s="22"/>
      <c r="P130" s="22"/>
      <c r="Q130" s="22"/>
      <c r="R130" s="22"/>
      <c r="S130" s="22"/>
      <c r="T130" s="22"/>
      <c r="U130" s="22"/>
      <c r="V130" s="22"/>
      <c r="W130" s="22"/>
      <c r="X130" s="22"/>
      <c r="Y130" s="26"/>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12"/>
      <c r="DB130" s="19"/>
      <c r="DC130" s="19"/>
      <c r="DD130" s="19"/>
      <c r="DE130" s="15"/>
      <c r="DF130" s="36" t="s">
        <v>98</v>
      </c>
      <c r="DG130" s="21" t="str">
        <f t="shared" si="31"/>
        <v>LUC</v>
      </c>
      <c r="DH130" s="19">
        <f t="shared" si="31"/>
        <v>676</v>
      </c>
      <c r="DI130" s="19">
        <f t="shared" si="31"/>
        <v>49</v>
      </c>
      <c r="DJ130" s="19" t="s">
        <v>476</v>
      </c>
      <c r="DK130" s="19" t="s">
        <v>498</v>
      </c>
      <c r="DL130" s="19" t="s">
        <v>499</v>
      </c>
      <c r="DM130" s="24" t="s">
        <v>480</v>
      </c>
      <c r="DN130" s="15"/>
    </row>
    <row r="131" spans="1:118" s="4" customFormat="1" ht="24">
      <c r="A131" s="141">
        <v>80</v>
      </c>
      <c r="B131" s="20" t="s">
        <v>347</v>
      </c>
      <c r="C131" s="12" t="s">
        <v>348</v>
      </c>
      <c r="D131" s="25" t="s">
        <v>468</v>
      </c>
      <c r="E131" s="13" t="s">
        <v>95</v>
      </c>
      <c r="F131" s="21" t="s">
        <v>90</v>
      </c>
      <c r="G131" s="19">
        <v>677</v>
      </c>
      <c r="H131" s="19">
        <v>49</v>
      </c>
      <c r="I131" s="22">
        <v>1579</v>
      </c>
      <c r="J131" s="23" t="s">
        <v>349</v>
      </c>
      <c r="K131" s="19">
        <v>3</v>
      </c>
      <c r="L131" s="19">
        <v>4</v>
      </c>
      <c r="M131" s="22">
        <f t="shared" si="28"/>
        <v>1778</v>
      </c>
      <c r="N131" s="22"/>
      <c r="O131" s="22"/>
      <c r="P131" s="22">
        <f t="shared" si="20"/>
        <v>0</v>
      </c>
      <c r="Q131" s="22"/>
      <c r="R131" s="22">
        <f t="shared" si="32"/>
        <v>0</v>
      </c>
      <c r="S131" s="22"/>
      <c r="T131" s="22">
        <f t="shared" si="17"/>
        <v>89</v>
      </c>
      <c r="U131" s="22">
        <v>20</v>
      </c>
      <c r="V131" s="22">
        <v>69</v>
      </c>
      <c r="W131" s="22">
        <f t="shared" si="29"/>
        <v>1689</v>
      </c>
      <c r="X131" s="22">
        <f t="shared" si="30"/>
        <v>0</v>
      </c>
      <c r="Y131" s="26">
        <f t="shared" si="27"/>
        <v>1758</v>
      </c>
      <c r="Z131" s="22">
        <f t="shared" si="26"/>
        <v>1758</v>
      </c>
      <c r="AA131" s="22">
        <f t="shared" si="33"/>
        <v>1758</v>
      </c>
      <c r="AB131" s="22"/>
      <c r="AC131" s="22"/>
      <c r="AD131" s="22"/>
      <c r="AE131" s="22"/>
      <c r="AF131" s="22"/>
      <c r="AG131" s="22"/>
      <c r="AH131" s="22"/>
      <c r="AI131" s="22"/>
      <c r="AJ131" s="22"/>
      <c r="AK131" s="22"/>
      <c r="AL131" s="22"/>
      <c r="AM131" s="22"/>
      <c r="AN131" s="22"/>
      <c r="AO131" s="22"/>
      <c r="AP131" s="22"/>
      <c r="AQ131" s="22">
        <v>1579</v>
      </c>
      <c r="AR131" s="22"/>
      <c r="AS131" s="22"/>
      <c r="AT131" s="22"/>
      <c r="AU131" s="22"/>
      <c r="AV131" s="22"/>
      <c r="AW131" s="22"/>
      <c r="AX131" s="22"/>
      <c r="AY131" s="22"/>
      <c r="AZ131" s="22"/>
      <c r="BA131" s="22"/>
      <c r="BB131" s="22"/>
      <c r="BC131" s="22"/>
      <c r="BD131" s="22">
        <v>110</v>
      </c>
      <c r="BE131" s="22"/>
      <c r="BF131" s="22"/>
      <c r="BG131" s="22"/>
      <c r="BH131" s="22">
        <v>69</v>
      </c>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f t="shared" si="22"/>
        <v>0</v>
      </c>
      <c r="CX131" s="22">
        <f t="shared" si="23"/>
        <v>0</v>
      </c>
      <c r="CY131" s="23" t="s">
        <v>395</v>
      </c>
      <c r="CZ131" s="22">
        <v>1579</v>
      </c>
      <c r="DA131" s="12"/>
      <c r="DB131" s="19"/>
      <c r="DC131" s="19"/>
      <c r="DD131" s="19"/>
      <c r="DE131" s="15"/>
      <c r="DF131" s="25" t="s">
        <v>468</v>
      </c>
      <c r="DG131" s="21" t="str">
        <f t="shared" si="31"/>
        <v>LUC</v>
      </c>
      <c r="DH131" s="19">
        <f t="shared" si="31"/>
        <v>677</v>
      </c>
      <c r="DI131" s="19">
        <f t="shared" si="31"/>
        <v>49</v>
      </c>
      <c r="DJ131" s="19" t="s">
        <v>476</v>
      </c>
      <c r="DK131" s="19" t="s">
        <v>498</v>
      </c>
      <c r="DL131" s="19" t="s">
        <v>499</v>
      </c>
      <c r="DM131" s="24" t="s">
        <v>480</v>
      </c>
      <c r="DN131" s="74">
        <f>250+1329</f>
        <v>1579</v>
      </c>
    </row>
    <row r="132" spans="1:118" s="4" customFormat="1" ht="21.6" customHeight="1">
      <c r="A132" s="142"/>
      <c r="B132" s="20"/>
      <c r="C132" s="37" t="s">
        <v>98</v>
      </c>
      <c r="D132" s="37" t="s">
        <v>98</v>
      </c>
      <c r="E132" s="13"/>
      <c r="F132" s="21" t="s">
        <v>90</v>
      </c>
      <c r="G132" s="19">
        <v>677</v>
      </c>
      <c r="H132" s="19">
        <v>49</v>
      </c>
      <c r="I132" s="22">
        <v>2.2000000000000002</v>
      </c>
      <c r="J132" s="23"/>
      <c r="K132" s="19"/>
      <c r="L132" s="19"/>
      <c r="M132" s="22"/>
      <c r="N132" s="22"/>
      <c r="O132" s="22"/>
      <c r="P132" s="22"/>
      <c r="Q132" s="22"/>
      <c r="R132" s="22"/>
      <c r="S132" s="22"/>
      <c r="T132" s="22"/>
      <c r="U132" s="22"/>
      <c r="V132" s="22"/>
      <c r="W132" s="22"/>
      <c r="X132" s="22"/>
      <c r="Y132" s="26"/>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12"/>
      <c r="DB132" s="19"/>
      <c r="DC132" s="19"/>
      <c r="DD132" s="19"/>
      <c r="DE132" s="15"/>
      <c r="DF132" s="36" t="s">
        <v>98</v>
      </c>
      <c r="DG132" s="21" t="str">
        <f t="shared" si="31"/>
        <v>LUC</v>
      </c>
      <c r="DH132" s="19">
        <f t="shared" si="31"/>
        <v>677</v>
      </c>
      <c r="DI132" s="19">
        <f t="shared" si="31"/>
        <v>49</v>
      </c>
      <c r="DJ132" s="19" t="s">
        <v>476</v>
      </c>
      <c r="DK132" s="19" t="s">
        <v>498</v>
      </c>
      <c r="DL132" s="19" t="s">
        <v>499</v>
      </c>
      <c r="DM132" s="24" t="s">
        <v>480</v>
      </c>
      <c r="DN132" s="15"/>
    </row>
    <row r="133" spans="1:118" s="4" customFormat="1" ht="36" customHeight="1">
      <c r="A133" s="141">
        <v>81</v>
      </c>
      <c r="B133" s="20" t="s">
        <v>350</v>
      </c>
      <c r="C133" s="12" t="s">
        <v>351</v>
      </c>
      <c r="D133" s="12" t="s">
        <v>442</v>
      </c>
      <c r="E133" s="13" t="s">
        <v>190</v>
      </c>
      <c r="F133" s="21" t="s">
        <v>90</v>
      </c>
      <c r="G133" s="19">
        <v>678</v>
      </c>
      <c r="H133" s="19">
        <v>49</v>
      </c>
      <c r="I133" s="22">
        <v>1133</v>
      </c>
      <c r="J133" s="23" t="s">
        <v>352</v>
      </c>
      <c r="K133" s="19">
        <v>2</v>
      </c>
      <c r="L133" s="19">
        <v>4</v>
      </c>
      <c r="M133" s="22">
        <f t="shared" si="28"/>
        <v>1292</v>
      </c>
      <c r="N133" s="22"/>
      <c r="O133" s="22"/>
      <c r="P133" s="22">
        <f t="shared" si="20"/>
        <v>0</v>
      </c>
      <c r="Q133" s="22"/>
      <c r="R133" s="22">
        <f t="shared" si="32"/>
        <v>0</v>
      </c>
      <c r="S133" s="22"/>
      <c r="T133" s="22">
        <f t="shared" si="17"/>
        <v>14</v>
      </c>
      <c r="U133" s="22">
        <v>14</v>
      </c>
      <c r="V133" s="22"/>
      <c r="W133" s="22">
        <f t="shared" si="29"/>
        <v>1278</v>
      </c>
      <c r="X133" s="22">
        <f t="shared" si="30"/>
        <v>0</v>
      </c>
      <c r="Y133" s="26">
        <f t="shared" si="27"/>
        <v>1278</v>
      </c>
      <c r="Z133" s="22">
        <f t="shared" si="26"/>
        <v>1278</v>
      </c>
      <c r="AA133" s="22">
        <f t="shared" si="33"/>
        <v>1278</v>
      </c>
      <c r="AB133" s="22"/>
      <c r="AC133" s="22"/>
      <c r="AD133" s="22"/>
      <c r="AE133" s="22"/>
      <c r="AF133" s="22"/>
      <c r="AG133" s="22"/>
      <c r="AH133" s="22"/>
      <c r="AI133" s="22"/>
      <c r="AJ133" s="22"/>
      <c r="AK133" s="22"/>
      <c r="AL133" s="22"/>
      <c r="AM133" s="22"/>
      <c r="AN133" s="22"/>
      <c r="AO133" s="22"/>
      <c r="AP133" s="22"/>
      <c r="AQ133" s="22">
        <v>1133</v>
      </c>
      <c r="AR133" s="22"/>
      <c r="AS133" s="22"/>
      <c r="AT133" s="22"/>
      <c r="AU133" s="22"/>
      <c r="AV133" s="22"/>
      <c r="AW133" s="22"/>
      <c r="AX133" s="22"/>
      <c r="AY133" s="22"/>
      <c r="AZ133" s="22"/>
      <c r="BA133" s="22"/>
      <c r="BB133" s="22"/>
      <c r="BC133" s="22"/>
      <c r="BD133" s="22"/>
      <c r="BE133" s="22">
        <f>7+138</f>
        <v>145</v>
      </c>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f t="shared" si="22"/>
        <v>0</v>
      </c>
      <c r="CX133" s="22">
        <f t="shared" si="23"/>
        <v>0</v>
      </c>
      <c r="CY133" s="23" t="s">
        <v>395</v>
      </c>
      <c r="CZ133" s="22">
        <v>1133</v>
      </c>
      <c r="DA133" s="12"/>
      <c r="DB133" s="19"/>
      <c r="DC133" s="19"/>
      <c r="DD133" s="19"/>
      <c r="DE133" s="15"/>
      <c r="DF133" s="12" t="s">
        <v>442</v>
      </c>
      <c r="DG133" s="21" t="str">
        <f t="shared" si="31"/>
        <v>LUC</v>
      </c>
      <c r="DH133" s="19">
        <f t="shared" si="31"/>
        <v>678</v>
      </c>
      <c r="DI133" s="19">
        <f t="shared" si="31"/>
        <v>49</v>
      </c>
      <c r="DJ133" s="19" t="s">
        <v>476</v>
      </c>
      <c r="DK133" s="19" t="s">
        <v>498</v>
      </c>
      <c r="DL133" s="19" t="s">
        <v>499</v>
      </c>
      <c r="DM133" s="24" t="s">
        <v>480</v>
      </c>
      <c r="DN133" s="74">
        <f>268+865</f>
        <v>1133</v>
      </c>
    </row>
    <row r="134" spans="1:118" s="4" customFormat="1" ht="20.399999999999999" customHeight="1">
      <c r="A134" s="142"/>
      <c r="B134" s="20"/>
      <c r="C134" s="37" t="s">
        <v>98</v>
      </c>
      <c r="D134" s="37" t="s">
        <v>98</v>
      </c>
      <c r="E134" s="13"/>
      <c r="F134" s="21" t="s">
        <v>90</v>
      </c>
      <c r="G134" s="19">
        <v>678</v>
      </c>
      <c r="H134" s="19">
        <v>49</v>
      </c>
      <c r="I134" s="22">
        <v>1.4</v>
      </c>
      <c r="J134" s="23"/>
      <c r="K134" s="19"/>
      <c r="L134" s="19"/>
      <c r="M134" s="22"/>
      <c r="N134" s="22"/>
      <c r="O134" s="22"/>
      <c r="P134" s="22"/>
      <c r="Q134" s="22"/>
      <c r="R134" s="22"/>
      <c r="S134" s="22"/>
      <c r="T134" s="22"/>
      <c r="U134" s="22"/>
      <c r="V134" s="22"/>
      <c r="W134" s="22"/>
      <c r="X134" s="22"/>
      <c r="Y134" s="26"/>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12"/>
      <c r="DB134" s="19"/>
      <c r="DC134" s="19"/>
      <c r="DD134" s="19"/>
      <c r="DE134" s="15"/>
      <c r="DF134" s="36" t="s">
        <v>98</v>
      </c>
      <c r="DG134" s="21" t="str">
        <f t="shared" si="31"/>
        <v>LUC</v>
      </c>
      <c r="DH134" s="19">
        <f t="shared" si="31"/>
        <v>678</v>
      </c>
      <c r="DI134" s="19">
        <f t="shared" si="31"/>
        <v>49</v>
      </c>
      <c r="DJ134" s="19" t="s">
        <v>476</v>
      </c>
      <c r="DK134" s="19" t="s">
        <v>498</v>
      </c>
      <c r="DL134" s="19" t="s">
        <v>499</v>
      </c>
      <c r="DM134" s="24" t="s">
        <v>480</v>
      </c>
      <c r="DN134" s="15"/>
    </row>
    <row r="135" spans="1:118" s="4" customFormat="1" ht="40.799999999999997" customHeight="1">
      <c r="A135" s="141">
        <v>82</v>
      </c>
      <c r="B135" s="20" t="s">
        <v>353</v>
      </c>
      <c r="C135" s="12" t="s">
        <v>354</v>
      </c>
      <c r="D135" s="25" t="s">
        <v>469</v>
      </c>
      <c r="E135" s="13" t="s">
        <v>95</v>
      </c>
      <c r="F135" s="21" t="s">
        <v>90</v>
      </c>
      <c r="G135" s="19">
        <v>679</v>
      </c>
      <c r="H135" s="19">
        <v>49</v>
      </c>
      <c r="I135" s="22">
        <v>1966</v>
      </c>
      <c r="J135" s="23" t="s">
        <v>355</v>
      </c>
      <c r="K135" s="19">
        <v>4</v>
      </c>
      <c r="L135" s="19">
        <v>4</v>
      </c>
      <c r="M135" s="22">
        <f t="shared" si="28"/>
        <v>2264</v>
      </c>
      <c r="N135" s="22"/>
      <c r="O135" s="22"/>
      <c r="P135" s="22">
        <f t="shared" si="20"/>
        <v>0</v>
      </c>
      <c r="Q135" s="22"/>
      <c r="R135" s="22">
        <f t="shared" si="32"/>
        <v>0</v>
      </c>
      <c r="S135" s="22"/>
      <c r="T135" s="22">
        <f t="shared" si="17"/>
        <v>24</v>
      </c>
      <c r="U135" s="22">
        <v>24</v>
      </c>
      <c r="V135" s="22"/>
      <c r="W135" s="22">
        <f t="shared" si="29"/>
        <v>2240</v>
      </c>
      <c r="X135" s="22">
        <f t="shared" si="30"/>
        <v>0</v>
      </c>
      <c r="Y135" s="26">
        <f t="shared" si="27"/>
        <v>2240</v>
      </c>
      <c r="Z135" s="22">
        <f t="shared" si="26"/>
        <v>2240</v>
      </c>
      <c r="AA135" s="22">
        <f t="shared" si="33"/>
        <v>2240</v>
      </c>
      <c r="AB135" s="22"/>
      <c r="AC135" s="22"/>
      <c r="AD135" s="22"/>
      <c r="AE135" s="22"/>
      <c r="AF135" s="22"/>
      <c r="AG135" s="22"/>
      <c r="AH135" s="22"/>
      <c r="AI135" s="22"/>
      <c r="AJ135" s="22"/>
      <c r="AK135" s="22"/>
      <c r="AL135" s="22"/>
      <c r="AM135" s="22"/>
      <c r="AN135" s="22"/>
      <c r="AO135" s="22"/>
      <c r="AP135" s="22"/>
      <c r="AQ135" s="22">
        <v>1966</v>
      </c>
      <c r="AR135" s="22"/>
      <c r="AS135" s="22"/>
      <c r="AT135" s="22"/>
      <c r="AU135" s="22"/>
      <c r="AV135" s="22"/>
      <c r="AW135" s="22"/>
      <c r="AX135" s="22"/>
      <c r="AY135" s="22"/>
      <c r="AZ135" s="22"/>
      <c r="BA135" s="22"/>
      <c r="BB135" s="22"/>
      <c r="BC135" s="22"/>
      <c r="BD135" s="22">
        <v>138</v>
      </c>
      <c r="BE135" s="22">
        <v>136</v>
      </c>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f t="shared" si="22"/>
        <v>0</v>
      </c>
      <c r="CX135" s="22">
        <f t="shared" si="23"/>
        <v>0</v>
      </c>
      <c r="CY135" s="23" t="s">
        <v>395</v>
      </c>
      <c r="CZ135" s="22">
        <v>1966</v>
      </c>
      <c r="DA135" s="12"/>
      <c r="DB135" s="19"/>
      <c r="DC135" s="19"/>
      <c r="DD135" s="19"/>
      <c r="DE135" s="15"/>
      <c r="DF135" s="25" t="s">
        <v>469</v>
      </c>
      <c r="DG135" s="21" t="str">
        <f t="shared" si="31"/>
        <v>LUC</v>
      </c>
      <c r="DH135" s="19">
        <f t="shared" si="31"/>
        <v>679</v>
      </c>
      <c r="DI135" s="19">
        <f t="shared" si="31"/>
        <v>49</v>
      </c>
      <c r="DJ135" s="19" t="s">
        <v>476</v>
      </c>
      <c r="DK135" s="19" t="s">
        <v>498</v>
      </c>
      <c r="DL135" s="19" t="s">
        <v>499</v>
      </c>
      <c r="DM135" s="24" t="s">
        <v>480</v>
      </c>
      <c r="DN135" s="63">
        <v>1313</v>
      </c>
    </row>
    <row r="136" spans="1:118" s="4" customFormat="1" ht="18.600000000000001" customHeight="1">
      <c r="A136" s="142"/>
      <c r="B136" s="20"/>
      <c r="C136" s="37" t="s">
        <v>98</v>
      </c>
      <c r="D136" s="37" t="s">
        <v>98</v>
      </c>
      <c r="E136" s="13"/>
      <c r="F136" s="21" t="s">
        <v>90</v>
      </c>
      <c r="G136" s="19">
        <v>679</v>
      </c>
      <c r="H136" s="19">
        <v>49</v>
      </c>
      <c r="I136" s="22">
        <v>1.6</v>
      </c>
      <c r="J136" s="23"/>
      <c r="K136" s="19"/>
      <c r="L136" s="19"/>
      <c r="M136" s="22"/>
      <c r="N136" s="22"/>
      <c r="O136" s="22"/>
      <c r="P136" s="22"/>
      <c r="Q136" s="22"/>
      <c r="R136" s="22"/>
      <c r="S136" s="22"/>
      <c r="T136" s="22"/>
      <c r="U136" s="22"/>
      <c r="V136" s="22"/>
      <c r="W136" s="22"/>
      <c r="X136" s="22"/>
      <c r="Y136" s="26"/>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12"/>
      <c r="DB136" s="19"/>
      <c r="DC136" s="19"/>
      <c r="DD136" s="19"/>
      <c r="DE136" s="15"/>
      <c r="DF136" s="36" t="s">
        <v>98</v>
      </c>
      <c r="DG136" s="21" t="str">
        <f t="shared" si="31"/>
        <v>LUC</v>
      </c>
      <c r="DH136" s="19">
        <f t="shared" si="31"/>
        <v>679</v>
      </c>
      <c r="DI136" s="19">
        <f t="shared" si="31"/>
        <v>49</v>
      </c>
      <c r="DJ136" s="19" t="s">
        <v>476</v>
      </c>
      <c r="DK136" s="19" t="s">
        <v>498</v>
      </c>
      <c r="DL136" s="19" t="s">
        <v>499</v>
      </c>
      <c r="DM136" s="24" t="s">
        <v>480</v>
      </c>
      <c r="DN136" s="15"/>
    </row>
    <row r="137" spans="1:118" s="4" customFormat="1" ht="34.799999999999997" customHeight="1">
      <c r="A137" s="141">
        <v>83</v>
      </c>
      <c r="B137" s="20" t="s">
        <v>356</v>
      </c>
      <c r="C137" s="12" t="s">
        <v>357</v>
      </c>
      <c r="D137" s="12" t="s">
        <v>443</v>
      </c>
      <c r="E137" s="13" t="s">
        <v>95</v>
      </c>
      <c r="F137" s="21" t="s">
        <v>90</v>
      </c>
      <c r="G137" s="19">
        <v>680</v>
      </c>
      <c r="H137" s="19">
        <v>49</v>
      </c>
      <c r="I137" s="22">
        <v>720</v>
      </c>
      <c r="J137" s="23" t="s">
        <v>358</v>
      </c>
      <c r="K137" s="19">
        <v>6</v>
      </c>
      <c r="L137" s="19">
        <v>8</v>
      </c>
      <c r="M137" s="22">
        <f t="shared" si="28"/>
        <v>3556</v>
      </c>
      <c r="N137" s="22"/>
      <c r="O137" s="22"/>
      <c r="P137" s="22">
        <f t="shared" si="20"/>
        <v>0</v>
      </c>
      <c r="Q137" s="22"/>
      <c r="R137" s="22">
        <f t="shared" si="32"/>
        <v>0</v>
      </c>
      <c r="S137" s="22"/>
      <c r="T137" s="22">
        <f t="shared" si="17"/>
        <v>23</v>
      </c>
      <c r="U137" s="22">
        <v>23</v>
      </c>
      <c r="V137" s="22"/>
      <c r="W137" s="22">
        <f t="shared" si="29"/>
        <v>3533</v>
      </c>
      <c r="X137" s="22">
        <f t="shared" si="30"/>
        <v>0</v>
      </c>
      <c r="Y137" s="26">
        <f t="shared" si="27"/>
        <v>3533</v>
      </c>
      <c r="Z137" s="22">
        <f t="shared" si="26"/>
        <v>3533</v>
      </c>
      <c r="AA137" s="22">
        <f t="shared" si="33"/>
        <v>3533</v>
      </c>
      <c r="AB137" s="22"/>
      <c r="AC137" s="22"/>
      <c r="AD137" s="22"/>
      <c r="AE137" s="22"/>
      <c r="AF137" s="22"/>
      <c r="AG137" s="22"/>
      <c r="AH137" s="22"/>
      <c r="AI137" s="22"/>
      <c r="AJ137" s="22"/>
      <c r="AK137" s="22"/>
      <c r="AL137" s="22">
        <v>1132</v>
      </c>
      <c r="AM137" s="22"/>
      <c r="AN137" s="22"/>
      <c r="AO137" s="22"/>
      <c r="AP137" s="22"/>
      <c r="AQ137" s="22">
        <f>726+720</f>
        <v>1446</v>
      </c>
      <c r="AR137" s="22"/>
      <c r="AS137" s="22"/>
      <c r="AT137" s="22"/>
      <c r="AU137" s="22"/>
      <c r="AV137" s="22"/>
      <c r="AW137" s="22">
        <f>505+450</f>
        <v>955</v>
      </c>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f t="shared" si="22"/>
        <v>0</v>
      </c>
      <c r="CX137" s="22">
        <f t="shared" si="23"/>
        <v>0</v>
      </c>
      <c r="CY137" s="23" t="s">
        <v>395</v>
      </c>
      <c r="CZ137" s="22">
        <v>720</v>
      </c>
      <c r="DA137" s="12"/>
      <c r="DB137" s="19"/>
      <c r="DC137" s="19"/>
      <c r="DD137" s="19"/>
      <c r="DE137" s="15"/>
      <c r="DF137" s="12" t="s">
        <v>443</v>
      </c>
      <c r="DG137" s="21" t="str">
        <f t="shared" si="31"/>
        <v>LUC</v>
      </c>
      <c r="DH137" s="19">
        <f t="shared" si="31"/>
        <v>680</v>
      </c>
      <c r="DI137" s="19">
        <f t="shared" si="31"/>
        <v>49</v>
      </c>
      <c r="DJ137" s="19" t="s">
        <v>476</v>
      </c>
      <c r="DK137" s="19" t="s">
        <v>498</v>
      </c>
      <c r="DL137" s="19" t="s">
        <v>499</v>
      </c>
      <c r="DM137" s="24" t="s">
        <v>480</v>
      </c>
      <c r="DN137" s="63">
        <v>422.20000000000005</v>
      </c>
    </row>
    <row r="138" spans="1:118" s="4" customFormat="1" ht="18.600000000000001" customHeight="1">
      <c r="A138" s="142"/>
      <c r="B138" s="20"/>
      <c r="C138" s="37" t="s">
        <v>98</v>
      </c>
      <c r="D138" s="37" t="s">
        <v>98</v>
      </c>
      <c r="E138" s="13"/>
      <c r="F138" s="21" t="s">
        <v>90</v>
      </c>
      <c r="G138" s="19">
        <v>680</v>
      </c>
      <c r="H138" s="19">
        <v>49</v>
      </c>
      <c r="I138" s="22">
        <v>1.5</v>
      </c>
      <c r="J138" s="23"/>
      <c r="K138" s="19"/>
      <c r="L138" s="19"/>
      <c r="M138" s="22"/>
      <c r="N138" s="22"/>
      <c r="O138" s="22"/>
      <c r="P138" s="22"/>
      <c r="Q138" s="22"/>
      <c r="R138" s="22"/>
      <c r="S138" s="22"/>
      <c r="T138" s="22"/>
      <c r="U138" s="22"/>
      <c r="V138" s="22"/>
      <c r="W138" s="22"/>
      <c r="X138" s="22"/>
      <c r="Y138" s="26"/>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12"/>
      <c r="DB138" s="19"/>
      <c r="DC138" s="19"/>
      <c r="DD138" s="19"/>
      <c r="DE138" s="15"/>
      <c r="DF138" s="36" t="s">
        <v>98</v>
      </c>
      <c r="DG138" s="21" t="str">
        <f t="shared" si="31"/>
        <v>LUC</v>
      </c>
      <c r="DH138" s="19">
        <f t="shared" si="31"/>
        <v>680</v>
      </c>
      <c r="DI138" s="19">
        <f t="shared" si="31"/>
        <v>49</v>
      </c>
      <c r="DJ138" s="19" t="s">
        <v>476</v>
      </c>
      <c r="DK138" s="19" t="s">
        <v>498</v>
      </c>
      <c r="DL138" s="19" t="s">
        <v>499</v>
      </c>
      <c r="DM138" s="24" t="s">
        <v>480</v>
      </c>
      <c r="DN138" s="15"/>
    </row>
    <row r="139" spans="1:118" s="4" customFormat="1" ht="32.4" customHeight="1">
      <c r="A139" s="141">
        <v>84</v>
      </c>
      <c r="B139" s="20" t="s">
        <v>359</v>
      </c>
      <c r="C139" s="12" t="s">
        <v>360</v>
      </c>
      <c r="D139" s="12" t="s">
        <v>444</v>
      </c>
      <c r="E139" s="13" t="s">
        <v>95</v>
      </c>
      <c r="F139" s="21" t="s">
        <v>90</v>
      </c>
      <c r="G139" s="19">
        <v>681</v>
      </c>
      <c r="H139" s="19">
        <v>49</v>
      </c>
      <c r="I139" s="22">
        <v>1155</v>
      </c>
      <c r="J139" s="23" t="s">
        <v>361</v>
      </c>
      <c r="K139" s="19">
        <v>3</v>
      </c>
      <c r="L139" s="19">
        <v>3</v>
      </c>
      <c r="M139" s="22">
        <f t="shared" si="28"/>
        <v>1698</v>
      </c>
      <c r="N139" s="22"/>
      <c r="O139" s="22"/>
      <c r="P139" s="22">
        <f t="shared" si="20"/>
        <v>0</v>
      </c>
      <c r="Q139" s="22"/>
      <c r="R139" s="22">
        <f t="shared" si="32"/>
        <v>0</v>
      </c>
      <c r="S139" s="22"/>
      <c r="T139" s="22">
        <f t="shared" si="17"/>
        <v>14</v>
      </c>
      <c r="U139" s="22">
        <v>14</v>
      </c>
      <c r="V139" s="22"/>
      <c r="W139" s="22">
        <f t="shared" si="29"/>
        <v>1684</v>
      </c>
      <c r="X139" s="22">
        <f t="shared" si="30"/>
        <v>0</v>
      </c>
      <c r="Y139" s="26">
        <f t="shared" si="27"/>
        <v>1684</v>
      </c>
      <c r="Z139" s="22">
        <f t="shared" si="26"/>
        <v>1684</v>
      </c>
      <c r="AA139" s="22">
        <f t="shared" si="33"/>
        <v>1684</v>
      </c>
      <c r="AB139" s="22"/>
      <c r="AC139" s="22"/>
      <c r="AD139" s="22"/>
      <c r="AE139" s="22"/>
      <c r="AF139" s="22"/>
      <c r="AG139" s="22"/>
      <c r="AH139" s="22"/>
      <c r="AI139" s="22"/>
      <c r="AJ139" s="22"/>
      <c r="AK139" s="22"/>
      <c r="AL139" s="22"/>
      <c r="AM139" s="22"/>
      <c r="AN139" s="22"/>
      <c r="AO139" s="22"/>
      <c r="AP139" s="22"/>
      <c r="AQ139" s="22">
        <v>1155</v>
      </c>
      <c r="AR139" s="22"/>
      <c r="AS139" s="22"/>
      <c r="AT139" s="22"/>
      <c r="AU139" s="22"/>
      <c r="AV139" s="22"/>
      <c r="AW139" s="22"/>
      <c r="AX139" s="22"/>
      <c r="AY139" s="22"/>
      <c r="AZ139" s="22"/>
      <c r="BA139" s="22"/>
      <c r="BB139" s="22"/>
      <c r="BC139" s="22"/>
      <c r="BD139" s="22">
        <v>529</v>
      </c>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f t="shared" si="22"/>
        <v>0</v>
      </c>
      <c r="CX139" s="22">
        <f t="shared" si="23"/>
        <v>0</v>
      </c>
      <c r="CY139" s="23" t="s">
        <v>395</v>
      </c>
      <c r="CZ139" s="22">
        <v>1155</v>
      </c>
      <c r="DA139" s="12"/>
      <c r="DB139" s="19"/>
      <c r="DC139" s="19"/>
      <c r="DD139" s="19"/>
      <c r="DE139" s="15"/>
      <c r="DF139" s="12" t="s">
        <v>444</v>
      </c>
      <c r="DG139" s="21" t="str">
        <f t="shared" si="31"/>
        <v>LUC</v>
      </c>
      <c r="DH139" s="19">
        <f t="shared" si="31"/>
        <v>681</v>
      </c>
      <c r="DI139" s="19">
        <f t="shared" si="31"/>
        <v>49</v>
      </c>
      <c r="DJ139" s="19" t="s">
        <v>476</v>
      </c>
      <c r="DK139" s="19" t="s">
        <v>498</v>
      </c>
      <c r="DL139" s="19" t="s">
        <v>499</v>
      </c>
      <c r="DM139" s="24" t="s">
        <v>480</v>
      </c>
      <c r="DN139" s="63">
        <v>619.29999999999995</v>
      </c>
    </row>
    <row r="140" spans="1:118" s="4" customFormat="1" ht="22.8" customHeight="1">
      <c r="A140" s="142"/>
      <c r="B140" s="20"/>
      <c r="C140" s="37" t="s">
        <v>98</v>
      </c>
      <c r="D140" s="37" t="s">
        <v>98</v>
      </c>
      <c r="E140" s="13"/>
      <c r="F140" s="21" t="s">
        <v>90</v>
      </c>
      <c r="G140" s="19">
        <v>681</v>
      </c>
      <c r="H140" s="19">
        <v>49</v>
      </c>
      <c r="I140" s="22">
        <v>8</v>
      </c>
      <c r="J140" s="46"/>
      <c r="K140" s="19"/>
      <c r="L140" s="19"/>
      <c r="M140" s="22"/>
      <c r="N140" s="22"/>
      <c r="O140" s="22"/>
      <c r="P140" s="22"/>
      <c r="Q140" s="22"/>
      <c r="R140" s="22"/>
      <c r="S140" s="22"/>
      <c r="T140" s="22"/>
      <c r="U140" s="22"/>
      <c r="V140" s="22"/>
      <c r="W140" s="22"/>
      <c r="X140" s="22"/>
      <c r="Y140" s="26"/>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12"/>
      <c r="DB140" s="19"/>
      <c r="DC140" s="19"/>
      <c r="DD140" s="19"/>
      <c r="DE140" s="15"/>
      <c r="DF140" s="36" t="s">
        <v>98</v>
      </c>
      <c r="DG140" s="21" t="str">
        <f t="shared" si="31"/>
        <v>LUC</v>
      </c>
      <c r="DH140" s="19">
        <f t="shared" si="31"/>
        <v>681</v>
      </c>
      <c r="DI140" s="19">
        <f t="shared" si="31"/>
        <v>49</v>
      </c>
      <c r="DJ140" s="19" t="s">
        <v>476</v>
      </c>
      <c r="DK140" s="19" t="s">
        <v>498</v>
      </c>
      <c r="DL140" s="19" t="s">
        <v>499</v>
      </c>
      <c r="DM140" s="24" t="s">
        <v>480</v>
      </c>
      <c r="DN140" s="15"/>
    </row>
    <row r="141" spans="1:118" s="4" customFormat="1" ht="79.2" customHeight="1">
      <c r="A141" s="141">
        <v>85</v>
      </c>
      <c r="B141" s="20" t="s">
        <v>362</v>
      </c>
      <c r="C141" s="12" t="s">
        <v>363</v>
      </c>
      <c r="D141" s="25" t="s">
        <v>470</v>
      </c>
      <c r="E141" s="13" t="s">
        <v>95</v>
      </c>
      <c r="F141" s="21" t="s">
        <v>90</v>
      </c>
      <c r="G141" s="19">
        <v>682</v>
      </c>
      <c r="H141" s="19">
        <v>49</v>
      </c>
      <c r="I141" s="22">
        <v>1550</v>
      </c>
      <c r="J141" s="46" t="s">
        <v>364</v>
      </c>
      <c r="K141" s="19">
        <v>4</v>
      </c>
      <c r="L141" s="19">
        <v>6</v>
      </c>
      <c r="M141" s="22">
        <f t="shared" si="28"/>
        <v>2424</v>
      </c>
      <c r="N141" s="22"/>
      <c r="O141" s="22"/>
      <c r="P141" s="22">
        <f t="shared" si="20"/>
        <v>0</v>
      </c>
      <c r="Q141" s="22"/>
      <c r="R141" s="22">
        <v>65</v>
      </c>
      <c r="S141" s="22">
        <v>32</v>
      </c>
      <c r="T141" s="22">
        <f t="shared" si="17"/>
        <v>18</v>
      </c>
      <c r="U141" s="22">
        <v>18</v>
      </c>
      <c r="V141" s="22"/>
      <c r="W141" s="22">
        <f t="shared" si="29"/>
        <v>2439</v>
      </c>
      <c r="X141" s="22">
        <f t="shared" si="30"/>
        <v>0</v>
      </c>
      <c r="Y141" s="26">
        <f t="shared" si="27"/>
        <v>2374</v>
      </c>
      <c r="Z141" s="22">
        <f t="shared" si="26"/>
        <v>2374</v>
      </c>
      <c r="AA141" s="22">
        <f t="shared" si="33"/>
        <v>2439</v>
      </c>
      <c r="AB141" s="22"/>
      <c r="AC141" s="22"/>
      <c r="AD141" s="22"/>
      <c r="AE141" s="22"/>
      <c r="AF141" s="22"/>
      <c r="AG141" s="22"/>
      <c r="AH141" s="22"/>
      <c r="AI141" s="22"/>
      <c r="AJ141" s="22"/>
      <c r="AK141" s="22"/>
      <c r="AL141" s="22"/>
      <c r="AM141" s="22"/>
      <c r="AN141" s="22"/>
      <c r="AO141" s="22"/>
      <c r="AP141" s="22"/>
      <c r="AQ141" s="22">
        <v>1550</v>
      </c>
      <c r="AR141" s="22"/>
      <c r="AS141" s="22"/>
      <c r="AT141" s="22"/>
      <c r="AU141" s="22"/>
      <c r="AV141" s="22"/>
      <c r="AW141" s="22"/>
      <c r="AX141" s="22">
        <v>207</v>
      </c>
      <c r="AY141" s="22"/>
      <c r="AZ141" s="22"/>
      <c r="BA141" s="22"/>
      <c r="BB141" s="22"/>
      <c r="BC141" s="22"/>
      <c r="BD141" s="22">
        <v>617</v>
      </c>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f t="shared" si="22"/>
        <v>0</v>
      </c>
      <c r="CX141" s="22">
        <f t="shared" si="23"/>
        <v>65</v>
      </c>
      <c r="CY141" s="23" t="s">
        <v>395</v>
      </c>
      <c r="CZ141" s="22">
        <v>1550</v>
      </c>
      <c r="DA141" s="12"/>
      <c r="DB141" s="19"/>
      <c r="DC141" s="19"/>
      <c r="DD141" s="19"/>
      <c r="DE141" s="15"/>
      <c r="DF141" s="25" t="s">
        <v>470</v>
      </c>
      <c r="DG141" s="21" t="str">
        <f t="shared" si="31"/>
        <v>LUC</v>
      </c>
      <c r="DH141" s="19">
        <f t="shared" si="31"/>
        <v>682</v>
      </c>
      <c r="DI141" s="19">
        <f t="shared" si="31"/>
        <v>49</v>
      </c>
      <c r="DJ141" s="19" t="s">
        <v>476</v>
      </c>
      <c r="DK141" s="19" t="s">
        <v>498</v>
      </c>
      <c r="DL141" s="19" t="s">
        <v>499</v>
      </c>
      <c r="DM141" s="24" t="s">
        <v>480</v>
      </c>
      <c r="DN141" s="63">
        <v>704.1</v>
      </c>
    </row>
    <row r="142" spans="1:118" s="4" customFormat="1" ht="21" customHeight="1">
      <c r="A142" s="142"/>
      <c r="B142" s="20"/>
      <c r="C142" s="37" t="s">
        <v>98</v>
      </c>
      <c r="D142" s="37" t="s">
        <v>98</v>
      </c>
      <c r="E142" s="13"/>
      <c r="F142" s="21" t="s">
        <v>90</v>
      </c>
      <c r="G142" s="19">
        <v>682</v>
      </c>
      <c r="H142" s="19">
        <v>49</v>
      </c>
      <c r="I142" s="22">
        <v>5.2</v>
      </c>
      <c r="J142" s="46"/>
      <c r="K142" s="19"/>
      <c r="L142" s="19"/>
      <c r="M142" s="22"/>
      <c r="N142" s="22"/>
      <c r="O142" s="22"/>
      <c r="P142" s="22"/>
      <c r="Q142" s="22"/>
      <c r="R142" s="22"/>
      <c r="S142" s="22"/>
      <c r="T142" s="22"/>
      <c r="U142" s="22"/>
      <c r="V142" s="22"/>
      <c r="W142" s="22"/>
      <c r="X142" s="22"/>
      <c r="Y142" s="26"/>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12"/>
      <c r="DB142" s="19"/>
      <c r="DC142" s="19"/>
      <c r="DD142" s="19"/>
      <c r="DE142" s="15"/>
      <c r="DF142" s="36" t="s">
        <v>98</v>
      </c>
      <c r="DG142" s="21" t="str">
        <f t="shared" si="31"/>
        <v>LUC</v>
      </c>
      <c r="DH142" s="19">
        <f t="shared" si="31"/>
        <v>682</v>
      </c>
      <c r="DI142" s="19">
        <f t="shared" si="31"/>
        <v>49</v>
      </c>
      <c r="DJ142" s="19" t="s">
        <v>476</v>
      </c>
      <c r="DK142" s="19" t="s">
        <v>498</v>
      </c>
      <c r="DL142" s="19" t="s">
        <v>499</v>
      </c>
      <c r="DM142" s="24" t="s">
        <v>480</v>
      </c>
      <c r="DN142" s="15"/>
    </row>
    <row r="143" spans="1:118" s="4" customFormat="1" ht="38.4" customHeight="1">
      <c r="A143" s="141">
        <v>86</v>
      </c>
      <c r="B143" s="20" t="s">
        <v>365</v>
      </c>
      <c r="C143" s="12" t="s">
        <v>366</v>
      </c>
      <c r="D143" s="12" t="s">
        <v>445</v>
      </c>
      <c r="E143" s="13" t="s">
        <v>95</v>
      </c>
      <c r="F143" s="21" t="s">
        <v>90</v>
      </c>
      <c r="G143" s="19">
        <v>683</v>
      </c>
      <c r="H143" s="19">
        <v>49</v>
      </c>
      <c r="I143" s="22">
        <v>2030</v>
      </c>
      <c r="J143" s="23" t="s">
        <v>399</v>
      </c>
      <c r="K143" s="19">
        <v>6</v>
      </c>
      <c r="L143" s="19">
        <v>5</v>
      </c>
      <c r="M143" s="22">
        <f t="shared" si="28"/>
        <v>3316</v>
      </c>
      <c r="N143" s="22"/>
      <c r="O143" s="22"/>
      <c r="P143" s="22">
        <f t="shared" si="20"/>
        <v>0</v>
      </c>
      <c r="Q143" s="22"/>
      <c r="R143" s="22">
        <f t="shared" ref="R143:R155" si="34">S143*2</f>
        <v>0</v>
      </c>
      <c r="S143" s="22"/>
      <c r="T143" s="22">
        <f t="shared" si="17"/>
        <v>900</v>
      </c>
      <c r="U143" s="22">
        <v>20</v>
      </c>
      <c r="V143" s="22">
        <v>880</v>
      </c>
      <c r="W143" s="22">
        <f t="shared" si="29"/>
        <v>2416</v>
      </c>
      <c r="X143" s="22">
        <f t="shared" si="30"/>
        <v>0</v>
      </c>
      <c r="Y143" s="26">
        <f t="shared" si="27"/>
        <v>3296</v>
      </c>
      <c r="Z143" s="22">
        <f t="shared" si="26"/>
        <v>3296</v>
      </c>
      <c r="AA143" s="22">
        <f t="shared" si="33"/>
        <v>3296</v>
      </c>
      <c r="AB143" s="22"/>
      <c r="AC143" s="22"/>
      <c r="AD143" s="22"/>
      <c r="AE143" s="22"/>
      <c r="AF143" s="22"/>
      <c r="AG143" s="22"/>
      <c r="AH143" s="22"/>
      <c r="AI143" s="22"/>
      <c r="AJ143" s="22"/>
      <c r="AK143" s="22"/>
      <c r="AL143" s="22">
        <v>688</v>
      </c>
      <c r="AM143" s="22"/>
      <c r="AN143" s="22"/>
      <c r="AO143" s="22"/>
      <c r="AP143" s="22"/>
      <c r="AQ143" s="22">
        <v>1342</v>
      </c>
      <c r="AR143" s="22"/>
      <c r="AS143" s="22">
        <v>880</v>
      </c>
      <c r="AT143" s="22"/>
      <c r="AU143" s="22"/>
      <c r="AV143" s="22"/>
      <c r="AW143" s="22">
        <f>133+126+127</f>
        <v>386</v>
      </c>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f t="shared" si="22"/>
        <v>0</v>
      </c>
      <c r="CX143" s="22">
        <f t="shared" si="23"/>
        <v>0</v>
      </c>
      <c r="CY143" s="23" t="s">
        <v>396</v>
      </c>
      <c r="CZ143" s="22">
        <f>688+1342</f>
        <v>2030</v>
      </c>
      <c r="DA143" s="12" t="s">
        <v>366</v>
      </c>
      <c r="DB143" s="19" t="s">
        <v>367</v>
      </c>
      <c r="DC143" s="24" t="s">
        <v>125</v>
      </c>
      <c r="DD143" s="19">
        <v>4</v>
      </c>
      <c r="DE143" s="15">
        <v>2030.7</v>
      </c>
      <c r="DF143" s="12" t="s">
        <v>445</v>
      </c>
      <c r="DG143" s="21" t="str">
        <f t="shared" si="31"/>
        <v>LUC</v>
      </c>
      <c r="DH143" s="19">
        <f t="shared" si="31"/>
        <v>683</v>
      </c>
      <c r="DI143" s="19">
        <f t="shared" si="31"/>
        <v>49</v>
      </c>
      <c r="DJ143" s="19" t="s">
        <v>476</v>
      </c>
      <c r="DK143" s="19" t="s">
        <v>498</v>
      </c>
      <c r="DL143" s="19" t="s">
        <v>499</v>
      </c>
      <c r="DM143" s="24" t="s">
        <v>480</v>
      </c>
      <c r="DN143" s="63">
        <v>712.4</v>
      </c>
    </row>
    <row r="144" spans="1:118" s="4" customFormat="1" ht="24" customHeight="1">
      <c r="A144" s="142"/>
      <c r="B144" s="20"/>
      <c r="C144" s="37" t="s">
        <v>98</v>
      </c>
      <c r="D144" s="37" t="s">
        <v>98</v>
      </c>
      <c r="E144" s="13"/>
      <c r="F144" s="21" t="s">
        <v>90</v>
      </c>
      <c r="G144" s="19">
        <v>683</v>
      </c>
      <c r="H144" s="19">
        <v>49</v>
      </c>
      <c r="I144" s="22">
        <v>0.7</v>
      </c>
      <c r="J144" s="25"/>
      <c r="K144" s="70"/>
      <c r="L144" s="70"/>
      <c r="M144" s="26"/>
      <c r="N144" s="22"/>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12"/>
      <c r="DB144" s="19"/>
      <c r="DC144" s="24"/>
      <c r="DD144" s="19"/>
      <c r="DE144" s="15"/>
      <c r="DF144" s="36" t="s">
        <v>98</v>
      </c>
      <c r="DG144" s="21" t="str">
        <f t="shared" si="31"/>
        <v>LUC</v>
      </c>
      <c r="DH144" s="19">
        <f t="shared" si="31"/>
        <v>683</v>
      </c>
      <c r="DI144" s="19">
        <f t="shared" si="31"/>
        <v>49</v>
      </c>
      <c r="DJ144" s="19" t="s">
        <v>476</v>
      </c>
      <c r="DK144" s="19" t="s">
        <v>498</v>
      </c>
      <c r="DL144" s="19" t="s">
        <v>499</v>
      </c>
      <c r="DM144" s="24" t="s">
        <v>480</v>
      </c>
      <c r="DN144" s="15"/>
    </row>
    <row r="145" spans="1:118" s="4" customFormat="1" ht="23.4" customHeight="1">
      <c r="A145" s="141">
        <v>87</v>
      </c>
      <c r="B145" s="20" t="s">
        <v>368</v>
      </c>
      <c r="C145" s="12" t="s">
        <v>340</v>
      </c>
      <c r="D145" s="180" t="s">
        <v>446</v>
      </c>
      <c r="E145" s="13" t="s">
        <v>95</v>
      </c>
      <c r="F145" s="21" t="s">
        <v>90</v>
      </c>
      <c r="G145" s="19">
        <v>684</v>
      </c>
      <c r="H145" s="19">
        <v>49</v>
      </c>
      <c r="I145" s="22">
        <v>386.7</v>
      </c>
      <c r="J145" s="148" t="s">
        <v>369</v>
      </c>
      <c r="K145" s="141">
        <v>3</v>
      </c>
      <c r="L145" s="141">
        <v>4</v>
      </c>
      <c r="M145" s="143">
        <f t="shared" si="28"/>
        <v>1778</v>
      </c>
      <c r="N145" s="22"/>
      <c r="O145" s="143"/>
      <c r="P145" s="143">
        <f t="shared" si="20"/>
        <v>0</v>
      </c>
      <c r="Q145" s="143"/>
      <c r="R145" s="143">
        <f t="shared" si="34"/>
        <v>0</v>
      </c>
      <c r="S145" s="143"/>
      <c r="T145" s="143">
        <f t="shared" si="17"/>
        <v>9</v>
      </c>
      <c r="U145" s="143">
        <v>9</v>
      </c>
      <c r="V145" s="143"/>
      <c r="W145" s="143">
        <f t="shared" si="29"/>
        <v>1769</v>
      </c>
      <c r="X145" s="143">
        <f t="shared" si="30"/>
        <v>0</v>
      </c>
      <c r="Y145" s="143">
        <f t="shared" si="27"/>
        <v>1769</v>
      </c>
      <c r="Z145" s="143">
        <f t="shared" si="26"/>
        <v>1769</v>
      </c>
      <c r="AA145" s="143">
        <f t="shared" si="33"/>
        <v>1769</v>
      </c>
      <c r="AB145" s="143"/>
      <c r="AC145" s="143"/>
      <c r="AD145" s="143"/>
      <c r="AE145" s="143"/>
      <c r="AF145" s="143"/>
      <c r="AG145" s="143"/>
      <c r="AH145" s="143"/>
      <c r="AI145" s="143"/>
      <c r="AJ145" s="143"/>
      <c r="AK145" s="143"/>
      <c r="AL145" s="143"/>
      <c r="AM145" s="143"/>
      <c r="AN145" s="143"/>
      <c r="AO145" s="143"/>
      <c r="AP145" s="143"/>
      <c r="AQ145" s="143">
        <v>771</v>
      </c>
      <c r="AR145" s="143"/>
      <c r="AS145" s="143"/>
      <c r="AT145" s="143"/>
      <c r="AU145" s="143"/>
      <c r="AV145" s="143"/>
      <c r="AW145" s="143"/>
      <c r="AX145" s="143"/>
      <c r="AY145" s="143"/>
      <c r="AZ145" s="143"/>
      <c r="BA145" s="143"/>
      <c r="BB145" s="143"/>
      <c r="BC145" s="143"/>
      <c r="BD145" s="143">
        <f>11+216</f>
        <v>227</v>
      </c>
      <c r="BE145" s="143"/>
      <c r="BF145" s="143">
        <v>771</v>
      </c>
      <c r="BG145" s="143"/>
      <c r="BH145" s="143"/>
      <c r="BI145" s="143"/>
      <c r="BJ145" s="143"/>
      <c r="BK145" s="143"/>
      <c r="BL145" s="143"/>
      <c r="BM145" s="143"/>
      <c r="BN145" s="143"/>
      <c r="BO145" s="143"/>
      <c r="BP145" s="143"/>
      <c r="BQ145" s="143"/>
      <c r="BR145" s="143"/>
      <c r="BS145" s="143"/>
      <c r="BT145" s="143"/>
      <c r="BU145" s="143"/>
      <c r="BV145" s="143"/>
      <c r="BW145" s="143"/>
      <c r="BX145" s="143"/>
      <c r="BY145" s="143"/>
      <c r="BZ145" s="143"/>
      <c r="CA145" s="143"/>
      <c r="CB145" s="143"/>
      <c r="CC145" s="143"/>
      <c r="CD145" s="143"/>
      <c r="CE145" s="143"/>
      <c r="CF145" s="143"/>
      <c r="CG145" s="143"/>
      <c r="CH145" s="143"/>
      <c r="CI145" s="143"/>
      <c r="CJ145" s="143"/>
      <c r="CK145" s="143"/>
      <c r="CL145" s="143"/>
      <c r="CM145" s="143"/>
      <c r="CN145" s="143"/>
      <c r="CO145" s="143"/>
      <c r="CP145" s="143"/>
      <c r="CQ145" s="143"/>
      <c r="CR145" s="143"/>
      <c r="CS145" s="143"/>
      <c r="CT145" s="143"/>
      <c r="CU145" s="143"/>
      <c r="CV145" s="143"/>
      <c r="CW145" s="143">
        <f t="shared" si="22"/>
        <v>0</v>
      </c>
      <c r="CX145" s="143">
        <f t="shared" si="23"/>
        <v>0</v>
      </c>
      <c r="CY145" s="23" t="s">
        <v>395</v>
      </c>
      <c r="CZ145" s="143">
        <v>771</v>
      </c>
      <c r="DA145" s="12" t="s">
        <v>340</v>
      </c>
      <c r="DB145" s="19" t="s">
        <v>370</v>
      </c>
      <c r="DC145" s="24" t="s">
        <v>125</v>
      </c>
      <c r="DD145" s="19">
        <v>4</v>
      </c>
      <c r="DE145" s="15">
        <f>386.7</f>
        <v>386.7</v>
      </c>
      <c r="DF145" s="180" t="s">
        <v>446</v>
      </c>
      <c r="DG145" s="21" t="str">
        <f t="shared" si="31"/>
        <v>LUC</v>
      </c>
      <c r="DH145" s="19">
        <f t="shared" si="31"/>
        <v>684</v>
      </c>
      <c r="DI145" s="19">
        <f t="shared" si="31"/>
        <v>49</v>
      </c>
      <c r="DJ145" s="19" t="s">
        <v>476</v>
      </c>
      <c r="DK145" s="19" t="s">
        <v>498</v>
      </c>
      <c r="DL145" s="19" t="s">
        <v>499</v>
      </c>
      <c r="DM145" s="24" t="s">
        <v>480</v>
      </c>
      <c r="DN145" s="63">
        <v>101.8</v>
      </c>
    </row>
    <row r="146" spans="1:118" s="4" customFormat="1" ht="23.4" customHeight="1">
      <c r="A146" s="147"/>
      <c r="B146" s="20"/>
      <c r="C146" s="12" t="s">
        <v>369</v>
      </c>
      <c r="D146" s="181"/>
      <c r="E146" s="13"/>
      <c r="F146" s="21" t="s">
        <v>90</v>
      </c>
      <c r="G146" s="19">
        <v>904</v>
      </c>
      <c r="H146" s="19">
        <v>49</v>
      </c>
      <c r="I146" s="22">
        <f>386.3-2</f>
        <v>384.3</v>
      </c>
      <c r="J146" s="149"/>
      <c r="K146" s="142"/>
      <c r="L146" s="142"/>
      <c r="M146" s="144"/>
      <c r="N146" s="22"/>
      <c r="O146" s="144"/>
      <c r="P146" s="144"/>
      <c r="Q146" s="144"/>
      <c r="R146" s="144"/>
      <c r="S146" s="144"/>
      <c r="T146" s="144"/>
      <c r="U146" s="144"/>
      <c r="V146" s="144"/>
      <c r="W146" s="144"/>
      <c r="X146" s="144">
        <f t="shared" si="30"/>
        <v>0</v>
      </c>
      <c r="Y146" s="144">
        <f t="shared" si="27"/>
        <v>0</v>
      </c>
      <c r="Z146" s="144">
        <f t="shared" si="26"/>
        <v>0</v>
      </c>
      <c r="AA146" s="144"/>
      <c r="AB146" s="144"/>
      <c r="AC146" s="144"/>
      <c r="AD146" s="144"/>
      <c r="AE146" s="144"/>
      <c r="AF146" s="144"/>
      <c r="AG146" s="144"/>
      <c r="AH146" s="144"/>
      <c r="AI146" s="144"/>
      <c r="AJ146" s="144"/>
      <c r="AK146" s="144"/>
      <c r="AL146" s="144"/>
      <c r="AM146" s="144"/>
      <c r="AN146" s="144"/>
      <c r="AO146" s="144"/>
      <c r="AP146" s="144"/>
      <c r="AQ146" s="144"/>
      <c r="AR146" s="144"/>
      <c r="AS146" s="144"/>
      <c r="AT146" s="144"/>
      <c r="AU146" s="144"/>
      <c r="AV146" s="144"/>
      <c r="AW146" s="144"/>
      <c r="AX146" s="144"/>
      <c r="AY146" s="144"/>
      <c r="AZ146" s="144"/>
      <c r="BA146" s="144"/>
      <c r="BB146" s="144"/>
      <c r="BC146" s="144"/>
      <c r="BD146" s="144"/>
      <c r="BE146" s="144"/>
      <c r="BF146" s="144"/>
      <c r="BG146" s="144"/>
      <c r="BH146" s="144"/>
      <c r="BI146" s="144"/>
      <c r="BJ146" s="144"/>
      <c r="BK146" s="144"/>
      <c r="BL146" s="144"/>
      <c r="BM146" s="144"/>
      <c r="BN146" s="144"/>
      <c r="BO146" s="144"/>
      <c r="BP146" s="144"/>
      <c r="BQ146" s="144"/>
      <c r="BR146" s="144"/>
      <c r="BS146" s="144"/>
      <c r="BT146" s="144"/>
      <c r="BU146" s="144"/>
      <c r="BV146" s="144"/>
      <c r="BW146" s="144"/>
      <c r="BX146" s="144"/>
      <c r="BY146" s="144"/>
      <c r="BZ146" s="144"/>
      <c r="CA146" s="144"/>
      <c r="CB146" s="144"/>
      <c r="CC146" s="144"/>
      <c r="CD146" s="144"/>
      <c r="CE146" s="144"/>
      <c r="CF146" s="144"/>
      <c r="CG146" s="144"/>
      <c r="CH146" s="144"/>
      <c r="CI146" s="144"/>
      <c r="CJ146" s="144"/>
      <c r="CK146" s="144"/>
      <c r="CL146" s="144"/>
      <c r="CM146" s="144"/>
      <c r="CN146" s="144"/>
      <c r="CO146" s="144"/>
      <c r="CP146" s="144"/>
      <c r="CQ146" s="144"/>
      <c r="CR146" s="144"/>
      <c r="CS146" s="144"/>
      <c r="CT146" s="144"/>
      <c r="CU146" s="144"/>
      <c r="CV146" s="144"/>
      <c r="CW146" s="144"/>
      <c r="CX146" s="144"/>
      <c r="CY146" s="28"/>
      <c r="CZ146" s="144"/>
      <c r="DA146" s="12"/>
      <c r="DB146" s="19"/>
      <c r="DC146" s="24"/>
      <c r="DD146" s="19"/>
      <c r="DE146" s="15"/>
      <c r="DF146" s="181"/>
      <c r="DG146" s="21" t="str">
        <f t="shared" si="31"/>
        <v>LUC</v>
      </c>
      <c r="DH146" s="19">
        <f t="shared" si="31"/>
        <v>904</v>
      </c>
      <c r="DI146" s="19">
        <f t="shared" si="31"/>
        <v>49</v>
      </c>
      <c r="DJ146" s="19" t="s">
        <v>476</v>
      </c>
      <c r="DK146" s="19" t="s">
        <v>498</v>
      </c>
      <c r="DL146" s="19" t="s">
        <v>499</v>
      </c>
      <c r="DM146" s="24" t="s">
        <v>480</v>
      </c>
      <c r="DN146" s="63">
        <v>92.9</v>
      </c>
    </row>
    <row r="147" spans="1:118" s="4" customFormat="1" ht="17.399999999999999" customHeight="1">
      <c r="A147" s="142"/>
      <c r="B147" s="20"/>
      <c r="C147" s="37" t="s">
        <v>98</v>
      </c>
      <c r="D147" s="37" t="s">
        <v>98</v>
      </c>
      <c r="E147" s="13"/>
      <c r="F147" s="21" t="s">
        <v>90</v>
      </c>
      <c r="G147" s="19">
        <v>904</v>
      </c>
      <c r="H147" s="19">
        <v>49</v>
      </c>
      <c r="I147" s="22">
        <v>2</v>
      </c>
      <c r="J147" s="27"/>
      <c r="K147" s="71"/>
      <c r="L147" s="71"/>
      <c r="M147" s="28"/>
      <c r="N147" s="22"/>
      <c r="O147" s="28"/>
      <c r="P147" s="28"/>
      <c r="Q147" s="28"/>
      <c r="R147" s="28"/>
      <c r="S147" s="28"/>
      <c r="T147" s="28"/>
      <c r="U147" s="28"/>
      <c r="V147" s="28"/>
      <c r="W147" s="28"/>
      <c r="X147" s="28"/>
      <c r="Y147" s="40"/>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c r="DA147" s="12"/>
      <c r="DB147" s="19"/>
      <c r="DC147" s="24"/>
      <c r="DD147" s="19"/>
      <c r="DE147" s="15"/>
      <c r="DF147" s="36" t="s">
        <v>98</v>
      </c>
      <c r="DG147" s="21" t="str">
        <f t="shared" si="31"/>
        <v>LUC</v>
      </c>
      <c r="DH147" s="19">
        <f t="shared" si="31"/>
        <v>904</v>
      </c>
      <c r="DI147" s="19">
        <f t="shared" si="31"/>
        <v>49</v>
      </c>
      <c r="DJ147" s="19" t="s">
        <v>476</v>
      </c>
      <c r="DK147" s="19" t="s">
        <v>498</v>
      </c>
      <c r="DL147" s="19" t="s">
        <v>499</v>
      </c>
      <c r="DM147" s="24" t="s">
        <v>480</v>
      </c>
      <c r="DN147" s="15"/>
    </row>
    <row r="148" spans="1:118" s="4" customFormat="1" ht="22.2" customHeight="1">
      <c r="A148" s="19">
        <v>88</v>
      </c>
      <c r="B148" s="20" t="s">
        <v>371</v>
      </c>
      <c r="C148" s="12" t="s">
        <v>372</v>
      </c>
      <c r="D148" s="12" t="s">
        <v>372</v>
      </c>
      <c r="E148" s="13" t="s">
        <v>95</v>
      </c>
      <c r="F148" s="21" t="s">
        <v>90</v>
      </c>
      <c r="G148" s="19">
        <v>685</v>
      </c>
      <c r="H148" s="19">
        <v>49</v>
      </c>
      <c r="I148" s="22">
        <v>363.1</v>
      </c>
      <c r="J148" s="23" t="s">
        <v>372</v>
      </c>
      <c r="K148" s="19">
        <v>1</v>
      </c>
      <c r="L148" s="19">
        <v>1</v>
      </c>
      <c r="M148" s="22">
        <f t="shared" si="28"/>
        <v>566</v>
      </c>
      <c r="N148" s="22"/>
      <c r="O148" s="22"/>
      <c r="P148" s="22">
        <f t="shared" si="20"/>
        <v>0</v>
      </c>
      <c r="Q148" s="22"/>
      <c r="R148" s="22">
        <f t="shared" si="34"/>
        <v>0</v>
      </c>
      <c r="S148" s="22"/>
      <c r="T148" s="22">
        <f t="shared" si="17"/>
        <v>5</v>
      </c>
      <c r="U148" s="22">
        <v>5</v>
      </c>
      <c r="V148" s="22"/>
      <c r="W148" s="22">
        <f t="shared" si="29"/>
        <v>561</v>
      </c>
      <c r="X148" s="22">
        <f t="shared" si="30"/>
        <v>0</v>
      </c>
      <c r="Y148" s="26">
        <f t="shared" si="27"/>
        <v>561</v>
      </c>
      <c r="Z148" s="22">
        <f t="shared" si="26"/>
        <v>561</v>
      </c>
      <c r="AA148" s="22">
        <f t="shared" si="33"/>
        <v>561</v>
      </c>
      <c r="AB148" s="22"/>
      <c r="AC148" s="22"/>
      <c r="AD148" s="22"/>
      <c r="AE148" s="22"/>
      <c r="AF148" s="22"/>
      <c r="AG148" s="22"/>
      <c r="AH148" s="22"/>
      <c r="AI148" s="22"/>
      <c r="AJ148" s="22"/>
      <c r="AK148" s="22"/>
      <c r="AL148" s="22"/>
      <c r="AM148" s="22"/>
      <c r="AN148" s="22"/>
      <c r="AO148" s="22"/>
      <c r="AP148" s="22"/>
      <c r="AQ148" s="22">
        <v>363</v>
      </c>
      <c r="AR148" s="22"/>
      <c r="AS148" s="22"/>
      <c r="AT148" s="22"/>
      <c r="AU148" s="22"/>
      <c r="AV148" s="22"/>
      <c r="AW148" s="22"/>
      <c r="AX148" s="22"/>
      <c r="AY148" s="22"/>
      <c r="AZ148" s="22"/>
      <c r="BA148" s="22"/>
      <c r="BB148" s="22"/>
      <c r="BC148" s="22"/>
      <c r="BD148" s="22">
        <v>198</v>
      </c>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f t="shared" si="22"/>
        <v>0</v>
      </c>
      <c r="CX148" s="22">
        <f t="shared" si="23"/>
        <v>0</v>
      </c>
      <c r="CY148" s="23" t="s">
        <v>395</v>
      </c>
      <c r="CZ148" s="22">
        <v>363</v>
      </c>
      <c r="DA148" s="12"/>
      <c r="DB148" s="19"/>
      <c r="DC148" s="19"/>
      <c r="DD148" s="19"/>
      <c r="DE148" s="15"/>
      <c r="DF148" s="12" t="s">
        <v>372</v>
      </c>
      <c r="DG148" s="21" t="str">
        <f t="shared" si="31"/>
        <v>LUC</v>
      </c>
      <c r="DH148" s="19">
        <f t="shared" si="31"/>
        <v>685</v>
      </c>
      <c r="DI148" s="19">
        <f t="shared" si="31"/>
        <v>49</v>
      </c>
      <c r="DJ148" s="19" t="s">
        <v>476</v>
      </c>
      <c r="DK148" s="19" t="s">
        <v>498</v>
      </c>
      <c r="DL148" s="19" t="s">
        <v>499</v>
      </c>
      <c r="DM148" s="24" t="s">
        <v>480</v>
      </c>
      <c r="DN148" s="74">
        <f>280.4+82.7</f>
        <v>363.09999999999997</v>
      </c>
    </row>
    <row r="149" spans="1:118" s="4" customFormat="1" ht="50.4" customHeight="1">
      <c r="A149" s="141">
        <v>89</v>
      </c>
      <c r="B149" s="20" t="s">
        <v>373</v>
      </c>
      <c r="C149" s="47" t="s">
        <v>374</v>
      </c>
      <c r="D149" s="25" t="s">
        <v>471</v>
      </c>
      <c r="E149" s="13" t="s">
        <v>95</v>
      </c>
      <c r="F149" s="21" t="s">
        <v>90</v>
      </c>
      <c r="G149" s="19">
        <v>686</v>
      </c>
      <c r="H149" s="19">
        <v>49</v>
      </c>
      <c r="I149" s="22">
        <v>1595</v>
      </c>
      <c r="J149" s="23" t="s">
        <v>375</v>
      </c>
      <c r="K149" s="19">
        <v>5</v>
      </c>
      <c r="L149" s="19">
        <v>4</v>
      </c>
      <c r="M149" s="22">
        <f t="shared" si="28"/>
        <v>2750</v>
      </c>
      <c r="N149" s="22"/>
      <c r="O149" s="22"/>
      <c r="P149" s="22">
        <v>245</v>
      </c>
      <c r="Q149" s="22">
        <v>61</v>
      </c>
      <c r="R149" s="22">
        <f t="shared" si="34"/>
        <v>0</v>
      </c>
      <c r="S149" s="22"/>
      <c r="T149" s="22">
        <f t="shared" si="17"/>
        <v>459</v>
      </c>
      <c r="U149" s="22">
        <v>20</v>
      </c>
      <c r="V149" s="22">
        <v>439</v>
      </c>
      <c r="W149" s="22">
        <f t="shared" si="29"/>
        <v>2475</v>
      </c>
      <c r="X149" s="22">
        <f t="shared" si="30"/>
        <v>0</v>
      </c>
      <c r="Y149" s="26">
        <f t="shared" si="27"/>
        <v>2669</v>
      </c>
      <c r="Z149" s="22">
        <f t="shared" si="26"/>
        <v>2669</v>
      </c>
      <c r="AA149" s="22">
        <f t="shared" si="33"/>
        <v>2914</v>
      </c>
      <c r="AB149" s="22"/>
      <c r="AC149" s="22"/>
      <c r="AD149" s="22"/>
      <c r="AE149" s="22"/>
      <c r="AF149" s="22"/>
      <c r="AG149" s="22"/>
      <c r="AH149" s="22"/>
      <c r="AI149" s="22"/>
      <c r="AJ149" s="22"/>
      <c r="AK149" s="22"/>
      <c r="AL149" s="22"/>
      <c r="AM149" s="22"/>
      <c r="AN149" s="22"/>
      <c r="AO149" s="22"/>
      <c r="AP149" s="22"/>
      <c r="AQ149" s="22">
        <v>1595</v>
      </c>
      <c r="AR149" s="22"/>
      <c r="AS149" s="22"/>
      <c r="AT149" s="22"/>
      <c r="AU149" s="22"/>
      <c r="AV149" s="22"/>
      <c r="AW149" s="22">
        <v>635</v>
      </c>
      <c r="AX149" s="22"/>
      <c r="AY149" s="22"/>
      <c r="AZ149" s="22"/>
      <c r="BA149" s="22"/>
      <c r="BB149" s="22">
        <v>439</v>
      </c>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f t="shared" si="22"/>
        <v>245</v>
      </c>
      <c r="CX149" s="22">
        <f t="shared" si="23"/>
        <v>0</v>
      </c>
      <c r="CY149" s="23" t="s">
        <v>395</v>
      </c>
      <c r="CZ149" s="22">
        <v>1595</v>
      </c>
      <c r="DA149" s="12"/>
      <c r="DB149" s="19"/>
      <c r="DC149" s="19"/>
      <c r="DD149" s="19"/>
      <c r="DE149" s="15"/>
      <c r="DF149" s="25" t="s">
        <v>471</v>
      </c>
      <c r="DG149" s="21" t="str">
        <f t="shared" si="31"/>
        <v>LUC</v>
      </c>
      <c r="DH149" s="19">
        <f t="shared" si="31"/>
        <v>686</v>
      </c>
      <c r="DI149" s="19">
        <f t="shared" si="31"/>
        <v>49</v>
      </c>
      <c r="DJ149" s="19" t="s">
        <v>476</v>
      </c>
      <c r="DK149" s="19" t="s">
        <v>498</v>
      </c>
      <c r="DL149" s="19" t="s">
        <v>499</v>
      </c>
      <c r="DM149" s="24" t="s">
        <v>480</v>
      </c>
      <c r="DN149" s="63">
        <v>267</v>
      </c>
    </row>
    <row r="150" spans="1:118" s="4" customFormat="1" ht="19.8" customHeight="1">
      <c r="A150" s="142"/>
      <c r="B150" s="20"/>
      <c r="C150" s="37" t="s">
        <v>98</v>
      </c>
      <c r="D150" s="37" t="s">
        <v>98</v>
      </c>
      <c r="E150" s="13"/>
      <c r="F150" s="21" t="s">
        <v>90</v>
      </c>
      <c r="G150" s="19">
        <v>686</v>
      </c>
      <c r="H150" s="19">
        <v>49</v>
      </c>
      <c r="I150" s="22">
        <v>1</v>
      </c>
      <c r="J150" s="23"/>
      <c r="K150" s="19"/>
      <c r="L150" s="19"/>
      <c r="M150" s="22"/>
      <c r="N150" s="22"/>
      <c r="O150" s="22"/>
      <c r="P150" s="22"/>
      <c r="Q150" s="22"/>
      <c r="R150" s="22"/>
      <c r="S150" s="22"/>
      <c r="T150" s="22"/>
      <c r="U150" s="22"/>
      <c r="V150" s="22"/>
      <c r="W150" s="22"/>
      <c r="X150" s="22"/>
      <c r="Y150" s="26"/>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12"/>
      <c r="DB150" s="19"/>
      <c r="DC150" s="19"/>
      <c r="DD150" s="19"/>
      <c r="DE150" s="15"/>
      <c r="DF150" s="36" t="s">
        <v>98</v>
      </c>
      <c r="DG150" s="21" t="str">
        <f t="shared" si="31"/>
        <v>LUC</v>
      </c>
      <c r="DH150" s="19">
        <f t="shared" si="31"/>
        <v>686</v>
      </c>
      <c r="DI150" s="19">
        <f t="shared" si="31"/>
        <v>49</v>
      </c>
      <c r="DJ150" s="19" t="s">
        <v>476</v>
      </c>
      <c r="DK150" s="19" t="s">
        <v>498</v>
      </c>
      <c r="DL150" s="19" t="s">
        <v>499</v>
      </c>
      <c r="DM150" s="24" t="s">
        <v>480</v>
      </c>
      <c r="DN150" s="15"/>
    </row>
    <row r="151" spans="1:118" s="4" customFormat="1" ht="28.2" customHeight="1">
      <c r="A151" s="141">
        <v>90</v>
      </c>
      <c r="B151" s="20" t="s">
        <v>376</v>
      </c>
      <c r="C151" s="12" t="s">
        <v>377</v>
      </c>
      <c r="D151" s="12" t="s">
        <v>447</v>
      </c>
      <c r="E151" s="13" t="s">
        <v>95</v>
      </c>
      <c r="F151" s="21" t="s">
        <v>90</v>
      </c>
      <c r="G151" s="19">
        <v>687</v>
      </c>
      <c r="H151" s="19">
        <v>49</v>
      </c>
      <c r="I151" s="22">
        <v>651</v>
      </c>
      <c r="J151" s="23" t="s">
        <v>378</v>
      </c>
      <c r="K151" s="19">
        <v>3</v>
      </c>
      <c r="L151" s="19">
        <v>4</v>
      </c>
      <c r="M151" s="22">
        <f t="shared" si="28"/>
        <v>1778</v>
      </c>
      <c r="N151" s="22"/>
      <c r="O151" s="22"/>
      <c r="P151" s="22">
        <f t="shared" si="20"/>
        <v>0</v>
      </c>
      <c r="Q151" s="22"/>
      <c r="R151" s="22">
        <f t="shared" si="34"/>
        <v>0</v>
      </c>
      <c r="S151" s="22"/>
      <c r="T151" s="22">
        <f t="shared" si="17"/>
        <v>975</v>
      </c>
      <c r="U151" s="22">
        <v>8</v>
      </c>
      <c r="V151" s="22">
        <f>386+581</f>
        <v>967</v>
      </c>
      <c r="W151" s="22">
        <f t="shared" si="29"/>
        <v>803</v>
      </c>
      <c r="X151" s="22">
        <f t="shared" si="30"/>
        <v>0</v>
      </c>
      <c r="Y151" s="26">
        <f t="shared" si="27"/>
        <v>1770</v>
      </c>
      <c r="Z151" s="22">
        <f t="shared" si="26"/>
        <v>1770</v>
      </c>
      <c r="AA151" s="22">
        <f t="shared" si="33"/>
        <v>1770</v>
      </c>
      <c r="AB151" s="22"/>
      <c r="AC151" s="22"/>
      <c r="AD151" s="22"/>
      <c r="AE151" s="22"/>
      <c r="AF151" s="22"/>
      <c r="AG151" s="22"/>
      <c r="AH151" s="22"/>
      <c r="AI151" s="22"/>
      <c r="AJ151" s="22"/>
      <c r="AK151" s="22"/>
      <c r="AL151" s="22"/>
      <c r="AM151" s="22"/>
      <c r="AN151" s="22"/>
      <c r="AO151" s="22"/>
      <c r="AP151" s="22"/>
      <c r="AQ151" s="22">
        <v>651</v>
      </c>
      <c r="AR151" s="22"/>
      <c r="AS151" s="22"/>
      <c r="AT151" s="22"/>
      <c r="AU151" s="22"/>
      <c r="AV151" s="22"/>
      <c r="AW151" s="22"/>
      <c r="AX151" s="22"/>
      <c r="AY151" s="22"/>
      <c r="AZ151" s="22"/>
      <c r="BA151" s="22"/>
      <c r="BB151" s="22">
        <f>386+581</f>
        <v>967</v>
      </c>
      <c r="BC151" s="22"/>
      <c r="BD151" s="22">
        <f>152</f>
        <v>152</v>
      </c>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f t="shared" si="22"/>
        <v>0</v>
      </c>
      <c r="CX151" s="22">
        <f t="shared" si="23"/>
        <v>0</v>
      </c>
      <c r="CY151" s="23" t="s">
        <v>395</v>
      </c>
      <c r="CZ151" s="22">
        <v>651</v>
      </c>
      <c r="DA151" s="12" t="s">
        <v>377</v>
      </c>
      <c r="DB151" s="19" t="s">
        <v>379</v>
      </c>
      <c r="DC151" s="24" t="s">
        <v>147</v>
      </c>
      <c r="DD151" s="19">
        <v>4</v>
      </c>
      <c r="DE151" s="15">
        <f>654-3</f>
        <v>651</v>
      </c>
      <c r="DF151" s="12" t="s">
        <v>447</v>
      </c>
      <c r="DG151" s="21" t="str">
        <f t="shared" si="31"/>
        <v>LUC</v>
      </c>
      <c r="DH151" s="19">
        <f t="shared" si="31"/>
        <v>687</v>
      </c>
      <c r="DI151" s="19">
        <f t="shared" si="31"/>
        <v>49</v>
      </c>
      <c r="DJ151" s="19" t="s">
        <v>476</v>
      </c>
      <c r="DK151" s="19" t="s">
        <v>498</v>
      </c>
      <c r="DL151" s="19" t="s">
        <v>499</v>
      </c>
      <c r="DM151" s="24" t="s">
        <v>480</v>
      </c>
      <c r="DN151" s="63">
        <v>65.599999999999994</v>
      </c>
    </row>
    <row r="152" spans="1:118" s="4" customFormat="1" ht="21" customHeight="1">
      <c r="A152" s="142"/>
      <c r="B152" s="20"/>
      <c r="C152" s="37" t="s">
        <v>98</v>
      </c>
      <c r="D152" s="37" t="s">
        <v>98</v>
      </c>
      <c r="E152" s="13"/>
      <c r="F152" s="21" t="s">
        <v>90</v>
      </c>
      <c r="G152" s="19">
        <v>687</v>
      </c>
      <c r="H152" s="19">
        <v>49</v>
      </c>
      <c r="I152" s="22">
        <v>3</v>
      </c>
      <c r="J152" s="23"/>
      <c r="K152" s="19"/>
      <c r="L152" s="19"/>
      <c r="M152" s="22"/>
      <c r="N152" s="22"/>
      <c r="O152" s="22"/>
      <c r="P152" s="22"/>
      <c r="Q152" s="22"/>
      <c r="R152" s="22"/>
      <c r="S152" s="22"/>
      <c r="T152" s="22"/>
      <c r="U152" s="22"/>
      <c r="V152" s="22"/>
      <c r="W152" s="22"/>
      <c r="X152" s="22"/>
      <c r="Y152" s="26"/>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12"/>
      <c r="DB152" s="19"/>
      <c r="DC152" s="24"/>
      <c r="DD152" s="19"/>
      <c r="DE152" s="15"/>
      <c r="DF152" s="36" t="s">
        <v>98</v>
      </c>
      <c r="DG152" s="21" t="str">
        <f t="shared" ref="DG152:DI167" si="35">F152</f>
        <v>LUC</v>
      </c>
      <c r="DH152" s="19">
        <f t="shared" si="35"/>
        <v>687</v>
      </c>
      <c r="DI152" s="19">
        <f t="shared" si="35"/>
        <v>49</v>
      </c>
      <c r="DJ152" s="19" t="s">
        <v>476</v>
      </c>
      <c r="DK152" s="19" t="s">
        <v>498</v>
      </c>
      <c r="DL152" s="19" t="s">
        <v>499</v>
      </c>
      <c r="DM152" s="24" t="s">
        <v>480</v>
      </c>
      <c r="DN152" s="15"/>
    </row>
    <row r="153" spans="1:118" s="4" customFormat="1" ht="36" customHeight="1">
      <c r="A153" s="141">
        <v>91</v>
      </c>
      <c r="B153" s="20" t="s">
        <v>380</v>
      </c>
      <c r="C153" s="12" t="s">
        <v>381</v>
      </c>
      <c r="D153" s="12" t="s">
        <v>448</v>
      </c>
      <c r="E153" s="13" t="s">
        <v>95</v>
      </c>
      <c r="F153" s="21" t="s">
        <v>90</v>
      </c>
      <c r="G153" s="19">
        <v>688</v>
      </c>
      <c r="H153" s="19">
        <v>49</v>
      </c>
      <c r="I153" s="22">
        <v>559</v>
      </c>
      <c r="J153" s="23" t="s">
        <v>382</v>
      </c>
      <c r="K153" s="19">
        <v>6</v>
      </c>
      <c r="L153" s="19">
        <v>6</v>
      </c>
      <c r="M153" s="22">
        <f t="shared" si="28"/>
        <v>3396</v>
      </c>
      <c r="N153" s="22"/>
      <c r="O153" s="22"/>
      <c r="P153" s="22">
        <v>95</v>
      </c>
      <c r="Q153" s="22">
        <v>24</v>
      </c>
      <c r="R153" s="22">
        <f t="shared" si="34"/>
        <v>0</v>
      </c>
      <c r="S153" s="22"/>
      <c r="T153" s="22">
        <f t="shared" si="17"/>
        <v>37</v>
      </c>
      <c r="U153" s="22">
        <v>37</v>
      </c>
      <c r="V153" s="22"/>
      <c r="W153" s="22">
        <f t="shared" si="29"/>
        <v>3430</v>
      </c>
      <c r="X153" s="22">
        <f t="shared" si="30"/>
        <v>0</v>
      </c>
      <c r="Y153" s="26">
        <f t="shared" si="27"/>
        <v>3335</v>
      </c>
      <c r="Z153" s="22">
        <f t="shared" si="26"/>
        <v>3335</v>
      </c>
      <c r="AA153" s="22">
        <f t="shared" si="33"/>
        <v>3430</v>
      </c>
      <c r="AB153" s="22"/>
      <c r="AC153" s="22"/>
      <c r="AD153" s="22"/>
      <c r="AE153" s="22"/>
      <c r="AF153" s="22"/>
      <c r="AG153" s="22"/>
      <c r="AH153" s="22"/>
      <c r="AI153" s="22"/>
      <c r="AJ153" s="22"/>
      <c r="AK153" s="22"/>
      <c r="AL153" s="22"/>
      <c r="AM153" s="22"/>
      <c r="AN153" s="22">
        <v>1438</v>
      </c>
      <c r="AO153" s="22"/>
      <c r="AP153" s="22"/>
      <c r="AQ153" s="22"/>
      <c r="AR153" s="22">
        <v>1436</v>
      </c>
      <c r="AS153" s="22"/>
      <c r="AT153" s="22"/>
      <c r="AU153" s="22"/>
      <c r="AV153" s="22"/>
      <c r="AW153" s="22">
        <v>461</v>
      </c>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f t="shared" si="22"/>
        <v>95</v>
      </c>
      <c r="CX153" s="22">
        <f t="shared" si="23"/>
        <v>0</v>
      </c>
      <c r="CY153" s="23" t="s">
        <v>395</v>
      </c>
      <c r="CZ153" s="22">
        <v>559</v>
      </c>
      <c r="DA153" s="12" t="s">
        <v>383</v>
      </c>
      <c r="DB153" s="19" t="s">
        <v>384</v>
      </c>
      <c r="DC153" s="24" t="s">
        <v>125</v>
      </c>
      <c r="DD153" s="19">
        <v>4</v>
      </c>
      <c r="DE153" s="15">
        <f>562.1-3.1</f>
        <v>559</v>
      </c>
      <c r="DF153" s="12" t="s">
        <v>448</v>
      </c>
      <c r="DG153" s="21" t="str">
        <f t="shared" si="35"/>
        <v>LUC</v>
      </c>
      <c r="DH153" s="19">
        <f t="shared" si="35"/>
        <v>688</v>
      </c>
      <c r="DI153" s="19">
        <f t="shared" si="35"/>
        <v>49</v>
      </c>
      <c r="DJ153" s="19" t="s">
        <v>476</v>
      </c>
      <c r="DK153" s="19" t="s">
        <v>498</v>
      </c>
      <c r="DL153" s="19" t="s">
        <v>499</v>
      </c>
      <c r="DM153" s="24" t="s">
        <v>480</v>
      </c>
      <c r="DN153" s="63">
        <v>34.299999999999997</v>
      </c>
    </row>
    <row r="154" spans="1:118" s="4" customFormat="1" ht="19.95" customHeight="1">
      <c r="A154" s="142"/>
      <c r="B154" s="20"/>
      <c r="C154" s="37" t="s">
        <v>98</v>
      </c>
      <c r="D154" s="37" t="s">
        <v>98</v>
      </c>
      <c r="E154" s="13"/>
      <c r="F154" s="21" t="s">
        <v>90</v>
      </c>
      <c r="G154" s="19">
        <v>688</v>
      </c>
      <c r="H154" s="19">
        <v>49</v>
      </c>
      <c r="I154" s="22">
        <v>3.1</v>
      </c>
      <c r="J154" s="23"/>
      <c r="K154" s="19"/>
      <c r="L154" s="19"/>
      <c r="M154" s="22"/>
      <c r="N154" s="22"/>
      <c r="O154" s="22"/>
      <c r="P154" s="22"/>
      <c r="Q154" s="22"/>
      <c r="R154" s="22"/>
      <c r="S154" s="22"/>
      <c r="T154" s="22"/>
      <c r="U154" s="22"/>
      <c r="V154" s="22"/>
      <c r="W154" s="22"/>
      <c r="X154" s="22"/>
      <c r="Y154" s="26"/>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12"/>
      <c r="DB154" s="19"/>
      <c r="DC154" s="24"/>
      <c r="DD154" s="19"/>
      <c r="DE154" s="15"/>
      <c r="DF154" s="36" t="s">
        <v>98</v>
      </c>
      <c r="DG154" s="21" t="str">
        <f t="shared" si="35"/>
        <v>LUC</v>
      </c>
      <c r="DH154" s="19">
        <f t="shared" si="35"/>
        <v>688</v>
      </c>
      <c r="DI154" s="19">
        <f t="shared" si="35"/>
        <v>49</v>
      </c>
      <c r="DJ154" s="19" t="s">
        <v>476</v>
      </c>
      <c r="DK154" s="19" t="s">
        <v>498</v>
      </c>
      <c r="DL154" s="19" t="s">
        <v>499</v>
      </c>
      <c r="DM154" s="24" t="s">
        <v>480</v>
      </c>
      <c r="DN154" s="15"/>
    </row>
    <row r="155" spans="1:118" s="4" customFormat="1" ht="78" customHeight="1">
      <c r="A155" s="141">
        <v>92</v>
      </c>
      <c r="B155" s="20" t="s">
        <v>385</v>
      </c>
      <c r="C155" s="12" t="s">
        <v>386</v>
      </c>
      <c r="D155" s="25" t="s">
        <v>472</v>
      </c>
      <c r="E155" s="13" t="s">
        <v>95</v>
      </c>
      <c r="F155" s="21" t="s">
        <v>90</v>
      </c>
      <c r="G155" s="19">
        <v>689</v>
      </c>
      <c r="H155" s="19">
        <v>49</v>
      </c>
      <c r="I155" s="22">
        <v>1186</v>
      </c>
      <c r="J155" s="23" t="s">
        <v>386</v>
      </c>
      <c r="K155" s="19">
        <v>3</v>
      </c>
      <c r="L155" s="19">
        <v>2</v>
      </c>
      <c r="M155" s="22">
        <f t="shared" si="28"/>
        <v>1618</v>
      </c>
      <c r="N155" s="22"/>
      <c r="O155" s="22"/>
      <c r="P155" s="22">
        <f t="shared" si="20"/>
        <v>0</v>
      </c>
      <c r="Q155" s="22"/>
      <c r="R155" s="22">
        <f t="shared" si="34"/>
        <v>0</v>
      </c>
      <c r="S155" s="22"/>
      <c r="T155" s="22">
        <f t="shared" si="17"/>
        <v>15</v>
      </c>
      <c r="U155" s="22">
        <v>15</v>
      </c>
      <c r="V155" s="22"/>
      <c r="W155" s="22">
        <f t="shared" si="29"/>
        <v>1603</v>
      </c>
      <c r="X155" s="22">
        <f t="shared" si="30"/>
        <v>0</v>
      </c>
      <c r="Y155" s="26">
        <f t="shared" si="27"/>
        <v>1603</v>
      </c>
      <c r="Z155" s="22">
        <f t="shared" si="26"/>
        <v>1603</v>
      </c>
      <c r="AA155" s="22">
        <f t="shared" si="33"/>
        <v>1603</v>
      </c>
      <c r="AB155" s="22"/>
      <c r="AC155" s="22"/>
      <c r="AD155" s="22"/>
      <c r="AE155" s="22"/>
      <c r="AF155" s="22"/>
      <c r="AG155" s="22"/>
      <c r="AH155" s="22"/>
      <c r="AI155" s="22"/>
      <c r="AJ155" s="22"/>
      <c r="AK155" s="22"/>
      <c r="AL155" s="22"/>
      <c r="AM155" s="22"/>
      <c r="AN155" s="22"/>
      <c r="AO155" s="22"/>
      <c r="AP155" s="22"/>
      <c r="AQ155" s="22">
        <v>1186</v>
      </c>
      <c r="AR155" s="22"/>
      <c r="AS155" s="22"/>
      <c r="AT155" s="22"/>
      <c r="AU155" s="22"/>
      <c r="AV155" s="22"/>
      <c r="AW155" s="22">
        <v>417</v>
      </c>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f t="shared" si="22"/>
        <v>0</v>
      </c>
      <c r="CX155" s="22">
        <f t="shared" si="23"/>
        <v>0</v>
      </c>
      <c r="CY155" s="48"/>
      <c r="CZ155" s="22">
        <v>1186</v>
      </c>
      <c r="DA155" s="12" t="s">
        <v>383</v>
      </c>
      <c r="DB155" s="19" t="s">
        <v>387</v>
      </c>
      <c r="DC155" s="24" t="s">
        <v>125</v>
      </c>
      <c r="DD155" s="19">
        <v>4</v>
      </c>
      <c r="DE155" s="15">
        <f>1188.7-2.7</f>
        <v>1186</v>
      </c>
      <c r="DF155" s="25" t="s">
        <v>472</v>
      </c>
      <c r="DG155" s="21" t="str">
        <f t="shared" si="35"/>
        <v>LUC</v>
      </c>
      <c r="DH155" s="19">
        <f t="shared" si="35"/>
        <v>689</v>
      </c>
      <c r="DI155" s="19">
        <f t="shared" si="35"/>
        <v>49</v>
      </c>
      <c r="DJ155" s="19" t="s">
        <v>476</v>
      </c>
      <c r="DK155" s="19" t="s">
        <v>498</v>
      </c>
      <c r="DL155" s="19" t="s">
        <v>499</v>
      </c>
      <c r="DM155" s="24" t="s">
        <v>480</v>
      </c>
      <c r="DN155" s="63">
        <v>14.8</v>
      </c>
    </row>
    <row r="156" spans="1:118" s="4" customFormat="1" ht="22.2" customHeight="1">
      <c r="A156" s="142"/>
      <c r="B156" s="20"/>
      <c r="C156" s="37" t="s">
        <v>98</v>
      </c>
      <c r="D156" s="37" t="s">
        <v>98</v>
      </c>
      <c r="E156" s="13"/>
      <c r="F156" s="21" t="s">
        <v>90</v>
      </c>
      <c r="G156" s="19">
        <v>689</v>
      </c>
      <c r="H156" s="19">
        <v>49</v>
      </c>
      <c r="I156" s="22">
        <v>2.7</v>
      </c>
      <c r="J156" s="23"/>
      <c r="K156" s="19"/>
      <c r="L156" s="19"/>
      <c r="M156" s="22"/>
      <c r="N156" s="22"/>
      <c r="O156" s="22"/>
      <c r="P156" s="22"/>
      <c r="Q156" s="22"/>
      <c r="R156" s="22"/>
      <c r="S156" s="22"/>
      <c r="T156" s="22"/>
      <c r="U156" s="22"/>
      <c r="V156" s="22"/>
      <c r="W156" s="22"/>
      <c r="X156" s="22"/>
      <c r="Y156" s="26"/>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3" t="s">
        <v>395</v>
      </c>
      <c r="CZ156" s="22"/>
      <c r="DA156" s="12"/>
      <c r="DB156" s="19"/>
      <c r="DC156" s="24"/>
      <c r="DD156" s="19"/>
      <c r="DE156" s="15"/>
      <c r="DF156" s="36" t="s">
        <v>98</v>
      </c>
      <c r="DG156" s="21" t="str">
        <f t="shared" si="35"/>
        <v>LUC</v>
      </c>
      <c r="DH156" s="19">
        <f t="shared" si="35"/>
        <v>689</v>
      </c>
      <c r="DI156" s="19">
        <f t="shared" si="35"/>
        <v>49</v>
      </c>
      <c r="DJ156" s="19" t="s">
        <v>476</v>
      </c>
      <c r="DK156" s="19" t="s">
        <v>498</v>
      </c>
      <c r="DL156" s="19" t="s">
        <v>499</v>
      </c>
      <c r="DM156" s="24" t="s">
        <v>480</v>
      </c>
      <c r="DN156" s="15"/>
    </row>
    <row r="157" spans="1:118" s="7" customFormat="1" ht="32.4" customHeight="1">
      <c r="A157" s="141">
        <v>93</v>
      </c>
      <c r="B157" s="20"/>
      <c r="C157" s="37" t="s">
        <v>98</v>
      </c>
      <c r="D157" s="37" t="s">
        <v>98</v>
      </c>
      <c r="E157" s="13"/>
      <c r="F157" s="21" t="s">
        <v>388</v>
      </c>
      <c r="G157" s="19">
        <v>618</v>
      </c>
      <c r="H157" s="19">
        <v>49</v>
      </c>
      <c r="I157" s="22">
        <v>69.599999999999994</v>
      </c>
      <c r="J157" s="23"/>
      <c r="K157" s="19"/>
      <c r="L157" s="19"/>
      <c r="M157" s="22"/>
      <c r="N157" s="22"/>
      <c r="O157" s="22"/>
      <c r="P157" s="22"/>
      <c r="Q157" s="22"/>
      <c r="R157" s="22"/>
      <c r="S157" s="22"/>
      <c r="T157" s="22"/>
      <c r="U157" s="22"/>
      <c r="V157" s="22"/>
      <c r="W157" s="22"/>
      <c r="X157" s="22"/>
      <c r="Y157" s="26"/>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12"/>
      <c r="DB157" s="19"/>
      <c r="DC157" s="24"/>
      <c r="DD157" s="19"/>
      <c r="DE157" s="15"/>
      <c r="DF157" s="36" t="s">
        <v>98</v>
      </c>
      <c r="DG157" s="21" t="str">
        <f t="shared" si="35"/>
        <v>CGT</v>
      </c>
      <c r="DH157" s="19">
        <f t="shared" si="35"/>
        <v>618</v>
      </c>
      <c r="DI157" s="19">
        <f t="shared" si="35"/>
        <v>49</v>
      </c>
      <c r="DJ157" s="19" t="s">
        <v>476</v>
      </c>
      <c r="DK157" s="19" t="s">
        <v>498</v>
      </c>
      <c r="DL157" s="19" t="s">
        <v>499</v>
      </c>
      <c r="DM157" s="24" t="s">
        <v>480</v>
      </c>
      <c r="DN157" s="91">
        <v>69.599999999999994</v>
      </c>
    </row>
    <row r="158" spans="1:118" s="7" customFormat="1" ht="32.4" customHeight="1">
      <c r="A158" s="147"/>
      <c r="B158" s="20"/>
      <c r="C158" s="37" t="s">
        <v>98</v>
      </c>
      <c r="D158" s="37" t="s">
        <v>98</v>
      </c>
      <c r="E158" s="13"/>
      <c r="F158" s="21" t="s">
        <v>388</v>
      </c>
      <c r="G158" s="19">
        <v>1281</v>
      </c>
      <c r="H158" s="19">
        <v>49</v>
      </c>
      <c r="I158" s="22">
        <v>178.8</v>
      </c>
      <c r="J158" s="23"/>
      <c r="K158" s="19"/>
      <c r="L158" s="19"/>
      <c r="M158" s="22"/>
      <c r="N158" s="22"/>
      <c r="O158" s="22"/>
      <c r="P158" s="22"/>
      <c r="Q158" s="22"/>
      <c r="R158" s="22"/>
      <c r="S158" s="22"/>
      <c r="T158" s="22"/>
      <c r="U158" s="22"/>
      <c r="V158" s="22"/>
      <c r="W158" s="22"/>
      <c r="X158" s="22"/>
      <c r="Y158" s="26"/>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12"/>
      <c r="DB158" s="19"/>
      <c r="DC158" s="24"/>
      <c r="DD158" s="19"/>
      <c r="DE158" s="15"/>
      <c r="DF158" s="36" t="s">
        <v>98</v>
      </c>
      <c r="DG158" s="21" t="str">
        <f>F158</f>
        <v>CGT</v>
      </c>
      <c r="DH158" s="19">
        <f>G158</f>
        <v>1281</v>
      </c>
      <c r="DI158" s="19">
        <f>H158</f>
        <v>49</v>
      </c>
      <c r="DJ158" s="9" t="s">
        <v>476</v>
      </c>
      <c r="DK158" s="9" t="s">
        <v>500</v>
      </c>
      <c r="DL158" s="19" t="s">
        <v>501</v>
      </c>
      <c r="DM158" s="11" t="s">
        <v>479</v>
      </c>
      <c r="DN158" s="91">
        <v>178.8</v>
      </c>
    </row>
    <row r="159" spans="1:118" s="4" customFormat="1" ht="32.4" customHeight="1">
      <c r="A159" s="147"/>
      <c r="B159" s="20"/>
      <c r="C159" s="37" t="s">
        <v>98</v>
      </c>
      <c r="D159" s="37" t="s">
        <v>98</v>
      </c>
      <c r="E159" s="13"/>
      <c r="F159" s="21" t="s">
        <v>90</v>
      </c>
      <c r="G159" s="19">
        <v>635</v>
      </c>
      <c r="H159" s="19">
        <v>49</v>
      </c>
      <c r="I159" s="22">
        <v>1398.2</v>
      </c>
      <c r="J159" s="23"/>
      <c r="K159" s="19"/>
      <c r="L159" s="19"/>
      <c r="M159" s="22"/>
      <c r="N159" s="22"/>
      <c r="O159" s="22"/>
      <c r="P159" s="22"/>
      <c r="Q159" s="22"/>
      <c r="R159" s="22"/>
      <c r="S159" s="22"/>
      <c r="T159" s="22"/>
      <c r="U159" s="22"/>
      <c r="V159" s="22"/>
      <c r="W159" s="22"/>
      <c r="X159" s="22"/>
      <c r="Y159" s="26"/>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12"/>
      <c r="DB159" s="19"/>
      <c r="DC159" s="24"/>
      <c r="DD159" s="19"/>
      <c r="DE159" s="15"/>
      <c r="DF159" s="36" t="s">
        <v>98</v>
      </c>
      <c r="DG159" s="21" t="str">
        <f t="shared" si="35"/>
        <v>LUC</v>
      </c>
      <c r="DH159" s="19">
        <f t="shared" si="35"/>
        <v>635</v>
      </c>
      <c r="DI159" s="19">
        <f t="shared" si="35"/>
        <v>49</v>
      </c>
      <c r="DJ159" s="19" t="s">
        <v>476</v>
      </c>
      <c r="DK159" s="19" t="s">
        <v>498</v>
      </c>
      <c r="DL159" s="19" t="s">
        <v>499</v>
      </c>
      <c r="DM159" s="24" t="s">
        <v>480</v>
      </c>
      <c r="DN159" s="63">
        <v>1398.2</v>
      </c>
    </row>
    <row r="160" spans="1:118" s="4" customFormat="1" ht="32.4" customHeight="1">
      <c r="A160" s="147"/>
      <c r="B160" s="20"/>
      <c r="C160" s="37" t="s">
        <v>98</v>
      </c>
      <c r="D160" s="37" t="s">
        <v>98</v>
      </c>
      <c r="E160" s="13"/>
      <c r="F160" s="21" t="s">
        <v>90</v>
      </c>
      <c r="G160" s="19">
        <v>1287</v>
      </c>
      <c r="H160" s="19">
        <v>49</v>
      </c>
      <c r="I160" s="22">
        <v>331.1</v>
      </c>
      <c r="J160" s="23"/>
      <c r="K160" s="19"/>
      <c r="L160" s="19"/>
      <c r="M160" s="22"/>
      <c r="N160" s="22"/>
      <c r="O160" s="22"/>
      <c r="P160" s="22"/>
      <c r="Q160" s="22"/>
      <c r="R160" s="22"/>
      <c r="S160" s="22"/>
      <c r="T160" s="22"/>
      <c r="U160" s="22"/>
      <c r="V160" s="22"/>
      <c r="W160" s="22"/>
      <c r="X160" s="22"/>
      <c r="Y160" s="26"/>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12"/>
      <c r="DB160" s="19"/>
      <c r="DC160" s="24"/>
      <c r="DD160" s="19"/>
      <c r="DE160" s="15"/>
      <c r="DF160" s="36" t="s">
        <v>98</v>
      </c>
      <c r="DG160" s="21" t="str">
        <f t="shared" si="35"/>
        <v>LUC</v>
      </c>
      <c r="DH160" s="19">
        <f t="shared" si="35"/>
        <v>1287</v>
      </c>
      <c r="DI160" s="19">
        <f t="shared" si="35"/>
        <v>49</v>
      </c>
      <c r="DJ160" s="9" t="s">
        <v>476</v>
      </c>
      <c r="DK160" s="9" t="s">
        <v>500</v>
      </c>
      <c r="DL160" s="19" t="s">
        <v>501</v>
      </c>
      <c r="DM160" s="11" t="s">
        <v>479</v>
      </c>
      <c r="DN160" s="63">
        <v>331.1</v>
      </c>
    </row>
    <row r="161" spans="1:118" s="4" customFormat="1" ht="32.4" customHeight="1">
      <c r="A161" s="147"/>
      <c r="B161" s="20"/>
      <c r="C161" s="37" t="s">
        <v>98</v>
      </c>
      <c r="D161" s="37" t="s">
        <v>98</v>
      </c>
      <c r="E161" s="13"/>
      <c r="F161" s="21" t="s">
        <v>90</v>
      </c>
      <c r="G161" s="19">
        <v>8</v>
      </c>
      <c r="H161" s="19">
        <v>52</v>
      </c>
      <c r="I161" s="22">
        <v>956</v>
      </c>
      <c r="J161" s="23"/>
      <c r="K161" s="19"/>
      <c r="L161" s="19"/>
      <c r="M161" s="22"/>
      <c r="N161" s="22"/>
      <c r="O161" s="22"/>
      <c r="P161" s="22"/>
      <c r="Q161" s="22"/>
      <c r="R161" s="22"/>
      <c r="S161" s="22"/>
      <c r="T161" s="22"/>
      <c r="U161" s="22"/>
      <c r="V161" s="22"/>
      <c r="W161" s="22"/>
      <c r="X161" s="22"/>
      <c r="Y161" s="26"/>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12"/>
      <c r="DB161" s="19"/>
      <c r="DC161" s="24"/>
      <c r="DD161" s="19"/>
      <c r="DE161" s="15"/>
      <c r="DF161" s="36" t="s">
        <v>98</v>
      </c>
      <c r="DG161" s="21" t="str">
        <f t="shared" si="35"/>
        <v>LUC</v>
      </c>
      <c r="DH161" s="19">
        <f t="shared" si="35"/>
        <v>8</v>
      </c>
      <c r="DI161" s="19">
        <v>52</v>
      </c>
      <c r="DJ161" s="9" t="s">
        <v>477</v>
      </c>
      <c r="DK161" s="19" t="s">
        <v>498</v>
      </c>
      <c r="DL161" s="19" t="s">
        <v>499</v>
      </c>
      <c r="DM161" s="65" t="s">
        <v>480</v>
      </c>
      <c r="DN161" s="63">
        <v>956</v>
      </c>
    </row>
    <row r="162" spans="1:118" s="4" customFormat="1" ht="32.4" customHeight="1">
      <c r="A162" s="147"/>
      <c r="B162" s="20"/>
      <c r="C162" s="37" t="s">
        <v>98</v>
      </c>
      <c r="D162" s="37" t="s">
        <v>98</v>
      </c>
      <c r="E162" s="13"/>
      <c r="F162" s="21" t="s">
        <v>90</v>
      </c>
      <c r="G162" s="19">
        <v>9</v>
      </c>
      <c r="H162" s="19">
        <v>52</v>
      </c>
      <c r="I162" s="22">
        <v>1385.2</v>
      </c>
      <c r="J162" s="23"/>
      <c r="K162" s="19"/>
      <c r="L162" s="19"/>
      <c r="M162" s="22"/>
      <c r="N162" s="22"/>
      <c r="O162" s="22"/>
      <c r="P162" s="22"/>
      <c r="Q162" s="22"/>
      <c r="R162" s="22"/>
      <c r="S162" s="22"/>
      <c r="T162" s="22"/>
      <c r="U162" s="22"/>
      <c r="V162" s="22"/>
      <c r="W162" s="22"/>
      <c r="X162" s="22"/>
      <c r="Y162" s="26"/>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12"/>
      <c r="DB162" s="19"/>
      <c r="DC162" s="24"/>
      <c r="DD162" s="19"/>
      <c r="DE162" s="15"/>
      <c r="DF162" s="36" t="s">
        <v>98</v>
      </c>
      <c r="DG162" s="21" t="str">
        <f t="shared" si="35"/>
        <v>LUC</v>
      </c>
      <c r="DH162" s="19">
        <f t="shared" si="35"/>
        <v>9</v>
      </c>
      <c r="DI162" s="19">
        <v>52</v>
      </c>
      <c r="DJ162" s="9" t="s">
        <v>477</v>
      </c>
      <c r="DK162" s="19" t="s">
        <v>498</v>
      </c>
      <c r="DL162" s="19" t="s">
        <v>499</v>
      </c>
      <c r="DM162" s="65" t="s">
        <v>480</v>
      </c>
      <c r="DN162" s="63">
        <v>1385.2</v>
      </c>
    </row>
    <row r="163" spans="1:118" s="4" customFormat="1" ht="32.4" customHeight="1">
      <c r="A163" s="147"/>
      <c r="B163" s="20"/>
      <c r="C163" s="37" t="s">
        <v>98</v>
      </c>
      <c r="D163" s="37" t="s">
        <v>98</v>
      </c>
      <c r="E163" s="13"/>
      <c r="F163" s="21" t="s">
        <v>90</v>
      </c>
      <c r="G163" s="19">
        <v>10</v>
      </c>
      <c r="H163" s="19">
        <v>52</v>
      </c>
      <c r="I163" s="22">
        <v>1605</v>
      </c>
      <c r="J163" s="23"/>
      <c r="K163" s="19"/>
      <c r="L163" s="19"/>
      <c r="M163" s="22"/>
      <c r="N163" s="22"/>
      <c r="O163" s="22"/>
      <c r="P163" s="22"/>
      <c r="Q163" s="22"/>
      <c r="R163" s="22"/>
      <c r="S163" s="22"/>
      <c r="T163" s="22"/>
      <c r="U163" s="22"/>
      <c r="V163" s="22"/>
      <c r="W163" s="22"/>
      <c r="X163" s="22"/>
      <c r="Y163" s="26"/>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12"/>
      <c r="DB163" s="19"/>
      <c r="DC163" s="24"/>
      <c r="DD163" s="19"/>
      <c r="DE163" s="15"/>
      <c r="DF163" s="36" t="s">
        <v>98</v>
      </c>
      <c r="DG163" s="21" t="str">
        <f t="shared" si="35"/>
        <v>LUC</v>
      </c>
      <c r="DH163" s="19">
        <f t="shared" si="35"/>
        <v>10</v>
      </c>
      <c r="DI163" s="19">
        <v>52</v>
      </c>
      <c r="DJ163" s="9" t="s">
        <v>477</v>
      </c>
      <c r="DK163" s="19" t="s">
        <v>498</v>
      </c>
      <c r="DL163" s="19" t="s">
        <v>499</v>
      </c>
      <c r="DM163" s="65" t="s">
        <v>480</v>
      </c>
      <c r="DN163" s="63">
        <v>1605</v>
      </c>
    </row>
    <row r="164" spans="1:118" s="4" customFormat="1" ht="32.4" customHeight="1">
      <c r="A164" s="147"/>
      <c r="B164" s="20"/>
      <c r="C164" s="37" t="s">
        <v>98</v>
      </c>
      <c r="D164" s="37" t="s">
        <v>98</v>
      </c>
      <c r="E164" s="13"/>
      <c r="F164" s="21" t="s">
        <v>90</v>
      </c>
      <c r="G164" s="19">
        <v>11</v>
      </c>
      <c r="H164" s="19">
        <v>52</v>
      </c>
      <c r="I164" s="22">
        <v>1109.5999999999999</v>
      </c>
      <c r="J164" s="23"/>
      <c r="K164" s="19"/>
      <c r="L164" s="19"/>
      <c r="M164" s="22"/>
      <c r="N164" s="22"/>
      <c r="O164" s="22"/>
      <c r="P164" s="22"/>
      <c r="Q164" s="22"/>
      <c r="R164" s="22"/>
      <c r="S164" s="22"/>
      <c r="T164" s="22"/>
      <c r="U164" s="22"/>
      <c r="V164" s="22"/>
      <c r="W164" s="22"/>
      <c r="X164" s="22"/>
      <c r="Y164" s="26"/>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12"/>
      <c r="DB164" s="19"/>
      <c r="DC164" s="24"/>
      <c r="DD164" s="19"/>
      <c r="DE164" s="15"/>
      <c r="DF164" s="36" t="s">
        <v>98</v>
      </c>
      <c r="DG164" s="21" t="str">
        <f t="shared" si="35"/>
        <v>LUC</v>
      </c>
      <c r="DH164" s="19">
        <f t="shared" si="35"/>
        <v>11</v>
      </c>
      <c r="DI164" s="19">
        <v>52</v>
      </c>
      <c r="DJ164" s="9" t="s">
        <v>477</v>
      </c>
      <c r="DK164" s="19" t="s">
        <v>498</v>
      </c>
      <c r="DL164" s="19" t="s">
        <v>499</v>
      </c>
      <c r="DM164" s="65" t="s">
        <v>480</v>
      </c>
      <c r="DN164" s="63">
        <v>1012.6</v>
      </c>
    </row>
    <row r="165" spans="1:118" s="4" customFormat="1" ht="32.4" customHeight="1">
      <c r="A165" s="147"/>
      <c r="B165" s="20"/>
      <c r="C165" s="37" t="s">
        <v>98</v>
      </c>
      <c r="D165" s="37" t="s">
        <v>98</v>
      </c>
      <c r="E165" s="13"/>
      <c r="F165" s="21" t="s">
        <v>90</v>
      </c>
      <c r="G165" s="19">
        <v>89</v>
      </c>
      <c r="H165" s="19">
        <v>52</v>
      </c>
      <c r="I165" s="22">
        <v>542.5</v>
      </c>
      <c r="J165" s="23"/>
      <c r="K165" s="19"/>
      <c r="L165" s="19"/>
      <c r="M165" s="22"/>
      <c r="N165" s="22"/>
      <c r="O165" s="22"/>
      <c r="P165" s="22"/>
      <c r="Q165" s="22"/>
      <c r="R165" s="22"/>
      <c r="S165" s="22"/>
      <c r="T165" s="22"/>
      <c r="U165" s="22"/>
      <c r="V165" s="22"/>
      <c r="W165" s="22"/>
      <c r="X165" s="22"/>
      <c r="Y165" s="26"/>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12"/>
      <c r="DB165" s="19"/>
      <c r="DC165" s="24"/>
      <c r="DD165" s="19"/>
      <c r="DE165" s="15"/>
      <c r="DF165" s="36" t="s">
        <v>98</v>
      </c>
      <c r="DG165" s="21" t="str">
        <f t="shared" si="35"/>
        <v>LUC</v>
      </c>
      <c r="DH165" s="19">
        <f t="shared" si="35"/>
        <v>89</v>
      </c>
      <c r="DI165" s="19">
        <v>52</v>
      </c>
      <c r="DJ165" s="9" t="s">
        <v>477</v>
      </c>
      <c r="DK165" s="9" t="s">
        <v>500</v>
      </c>
      <c r="DL165" s="19" t="s">
        <v>501</v>
      </c>
      <c r="DM165" s="11" t="s">
        <v>479</v>
      </c>
      <c r="DN165" s="63">
        <v>290.10000000000002</v>
      </c>
    </row>
    <row r="166" spans="1:118" s="4" customFormat="1" ht="32.4" customHeight="1">
      <c r="A166" s="147"/>
      <c r="B166" s="20"/>
      <c r="C166" s="37" t="s">
        <v>98</v>
      </c>
      <c r="D166" s="37" t="s">
        <v>98</v>
      </c>
      <c r="E166" s="13"/>
      <c r="F166" s="21" t="s">
        <v>389</v>
      </c>
      <c r="G166" s="19">
        <v>3000</v>
      </c>
      <c r="H166" s="19">
        <v>49</v>
      </c>
      <c r="I166" s="22">
        <v>1.6</v>
      </c>
      <c r="J166" s="23"/>
      <c r="K166" s="19"/>
      <c r="L166" s="19"/>
      <c r="M166" s="22"/>
      <c r="N166" s="22"/>
      <c r="O166" s="22"/>
      <c r="P166" s="22"/>
      <c r="Q166" s="22"/>
      <c r="R166" s="22"/>
      <c r="S166" s="22"/>
      <c r="T166" s="22"/>
      <c r="U166" s="22"/>
      <c r="V166" s="22"/>
      <c r="W166" s="22"/>
      <c r="X166" s="22"/>
      <c r="Y166" s="26"/>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12"/>
      <c r="DB166" s="19"/>
      <c r="DC166" s="24"/>
      <c r="DD166" s="19"/>
      <c r="DE166" s="15"/>
      <c r="DF166" s="36" t="s">
        <v>98</v>
      </c>
      <c r="DG166" s="21" t="str">
        <f t="shared" si="35"/>
        <v>DGT</v>
      </c>
      <c r="DH166" s="19">
        <f t="shared" si="35"/>
        <v>3000</v>
      </c>
      <c r="DI166" s="19">
        <f t="shared" si="35"/>
        <v>49</v>
      </c>
      <c r="DJ166" s="19" t="s">
        <v>476</v>
      </c>
      <c r="DK166" s="19" t="s">
        <v>498</v>
      </c>
      <c r="DL166" s="19" t="s">
        <v>499</v>
      </c>
      <c r="DM166" s="24" t="s">
        <v>480</v>
      </c>
      <c r="DN166" s="63">
        <v>1.6</v>
      </c>
    </row>
    <row r="167" spans="1:118" s="4" customFormat="1" ht="32.4" customHeight="1">
      <c r="A167" s="147"/>
      <c r="B167" s="20"/>
      <c r="C167" s="37" t="s">
        <v>98</v>
      </c>
      <c r="D167" s="37" t="s">
        <v>98</v>
      </c>
      <c r="E167" s="13"/>
      <c r="F167" s="21" t="s">
        <v>389</v>
      </c>
      <c r="G167" s="19">
        <v>3001</v>
      </c>
      <c r="H167" s="19">
        <v>49</v>
      </c>
      <c r="I167" s="22">
        <v>198.1</v>
      </c>
      <c r="J167" s="23"/>
      <c r="K167" s="19"/>
      <c r="L167" s="19"/>
      <c r="M167" s="22"/>
      <c r="N167" s="22"/>
      <c r="O167" s="22"/>
      <c r="P167" s="22"/>
      <c r="Q167" s="22"/>
      <c r="R167" s="22"/>
      <c r="S167" s="22"/>
      <c r="T167" s="22"/>
      <c r="U167" s="22"/>
      <c r="V167" s="22"/>
      <c r="W167" s="22"/>
      <c r="X167" s="22"/>
      <c r="Y167" s="26"/>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12"/>
      <c r="DB167" s="19"/>
      <c r="DC167" s="24"/>
      <c r="DD167" s="19"/>
      <c r="DE167" s="15"/>
      <c r="DF167" s="36" t="s">
        <v>98</v>
      </c>
      <c r="DG167" s="21" t="str">
        <f t="shared" si="35"/>
        <v>DGT</v>
      </c>
      <c r="DH167" s="19">
        <f t="shared" si="35"/>
        <v>3001</v>
      </c>
      <c r="DI167" s="19">
        <f t="shared" si="35"/>
        <v>49</v>
      </c>
      <c r="DJ167" s="19" t="s">
        <v>476</v>
      </c>
      <c r="DK167" s="19" t="s">
        <v>498</v>
      </c>
      <c r="DL167" s="19" t="s">
        <v>499</v>
      </c>
      <c r="DM167" s="24" t="s">
        <v>480</v>
      </c>
      <c r="DN167" s="63">
        <v>198.1</v>
      </c>
    </row>
    <row r="168" spans="1:118" s="4" customFormat="1" ht="32.4" customHeight="1">
      <c r="A168" s="147"/>
      <c r="B168" s="20"/>
      <c r="C168" s="37" t="s">
        <v>98</v>
      </c>
      <c r="D168" s="37" t="s">
        <v>98</v>
      </c>
      <c r="E168" s="13"/>
      <c r="F168" s="21" t="s">
        <v>389</v>
      </c>
      <c r="G168" s="19">
        <v>3002</v>
      </c>
      <c r="H168" s="19">
        <v>49</v>
      </c>
      <c r="I168" s="22">
        <v>428</v>
      </c>
      <c r="J168" s="23"/>
      <c r="K168" s="19"/>
      <c r="L168" s="19"/>
      <c r="M168" s="22"/>
      <c r="N168" s="22"/>
      <c r="O168" s="22"/>
      <c r="P168" s="22"/>
      <c r="Q168" s="22"/>
      <c r="R168" s="22"/>
      <c r="S168" s="22"/>
      <c r="T168" s="22"/>
      <c r="U168" s="22"/>
      <c r="V168" s="22"/>
      <c r="W168" s="22"/>
      <c r="X168" s="22"/>
      <c r="Y168" s="26"/>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12"/>
      <c r="DB168" s="19"/>
      <c r="DC168" s="24"/>
      <c r="DD168" s="19"/>
      <c r="DE168" s="15"/>
      <c r="DF168" s="36" t="s">
        <v>98</v>
      </c>
      <c r="DG168" s="21" t="str">
        <f t="shared" ref="DG168:DI184" si="36">F168</f>
        <v>DGT</v>
      </c>
      <c r="DH168" s="19">
        <f t="shared" si="36"/>
        <v>3002</v>
      </c>
      <c r="DI168" s="19">
        <f t="shared" si="36"/>
        <v>49</v>
      </c>
      <c r="DJ168" s="19" t="s">
        <v>476</v>
      </c>
      <c r="DK168" s="19" t="s">
        <v>498</v>
      </c>
      <c r="DL168" s="19" t="s">
        <v>499</v>
      </c>
      <c r="DM168" s="24" t="s">
        <v>480</v>
      </c>
      <c r="DN168" s="63">
        <v>428</v>
      </c>
    </row>
    <row r="169" spans="1:118" s="4" customFormat="1" ht="32.4" customHeight="1">
      <c r="A169" s="147"/>
      <c r="B169" s="20"/>
      <c r="C169" s="37" t="s">
        <v>98</v>
      </c>
      <c r="D169" s="37" t="s">
        <v>98</v>
      </c>
      <c r="E169" s="13"/>
      <c r="F169" s="21" t="s">
        <v>389</v>
      </c>
      <c r="G169" s="19">
        <v>3003</v>
      </c>
      <c r="H169" s="19">
        <v>49</v>
      </c>
      <c r="I169" s="22">
        <v>303</v>
      </c>
      <c r="J169" s="23"/>
      <c r="K169" s="19"/>
      <c r="L169" s="19"/>
      <c r="M169" s="22"/>
      <c r="N169" s="22"/>
      <c r="O169" s="22"/>
      <c r="P169" s="22"/>
      <c r="Q169" s="22"/>
      <c r="R169" s="22"/>
      <c r="S169" s="22"/>
      <c r="T169" s="22"/>
      <c r="U169" s="22"/>
      <c r="V169" s="22"/>
      <c r="W169" s="22"/>
      <c r="X169" s="22"/>
      <c r="Y169" s="26"/>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12"/>
      <c r="DB169" s="19"/>
      <c r="DC169" s="24"/>
      <c r="DD169" s="19"/>
      <c r="DE169" s="15"/>
      <c r="DF169" s="36" t="s">
        <v>98</v>
      </c>
      <c r="DG169" s="21" t="str">
        <f t="shared" si="36"/>
        <v>DGT</v>
      </c>
      <c r="DH169" s="19">
        <f t="shared" si="36"/>
        <v>3003</v>
      </c>
      <c r="DI169" s="19">
        <f t="shared" si="36"/>
        <v>49</v>
      </c>
      <c r="DJ169" s="19" t="s">
        <v>476</v>
      </c>
      <c r="DK169" s="19" t="s">
        <v>498</v>
      </c>
      <c r="DL169" s="19" t="s">
        <v>499</v>
      </c>
      <c r="DM169" s="24" t="s">
        <v>480</v>
      </c>
      <c r="DN169" s="63">
        <v>303</v>
      </c>
    </row>
    <row r="170" spans="1:118" s="4" customFormat="1" ht="32.4" customHeight="1">
      <c r="A170" s="147"/>
      <c r="B170" s="20"/>
      <c r="C170" s="37" t="s">
        <v>98</v>
      </c>
      <c r="D170" s="37" t="s">
        <v>98</v>
      </c>
      <c r="E170" s="13"/>
      <c r="F170" s="21" t="s">
        <v>389</v>
      </c>
      <c r="G170" s="19">
        <v>3004</v>
      </c>
      <c r="H170" s="19">
        <v>49</v>
      </c>
      <c r="I170" s="22">
        <v>285.89999999999998</v>
      </c>
      <c r="J170" s="23"/>
      <c r="K170" s="19"/>
      <c r="L170" s="19"/>
      <c r="M170" s="22"/>
      <c r="N170" s="22"/>
      <c r="O170" s="22"/>
      <c r="P170" s="22"/>
      <c r="Q170" s="22"/>
      <c r="R170" s="22"/>
      <c r="S170" s="22"/>
      <c r="T170" s="22"/>
      <c r="U170" s="22"/>
      <c r="V170" s="22"/>
      <c r="W170" s="22"/>
      <c r="X170" s="22"/>
      <c r="Y170" s="26"/>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12"/>
      <c r="DB170" s="19"/>
      <c r="DC170" s="24"/>
      <c r="DD170" s="19"/>
      <c r="DE170" s="15"/>
      <c r="DF170" s="36" t="s">
        <v>98</v>
      </c>
      <c r="DG170" s="21" t="str">
        <f t="shared" si="36"/>
        <v>DGT</v>
      </c>
      <c r="DH170" s="19">
        <f t="shared" si="36"/>
        <v>3004</v>
      </c>
      <c r="DI170" s="19">
        <f t="shared" si="36"/>
        <v>49</v>
      </c>
      <c r="DJ170" s="19" t="s">
        <v>476</v>
      </c>
      <c r="DK170" s="19" t="s">
        <v>498</v>
      </c>
      <c r="DL170" s="19" t="s">
        <v>499</v>
      </c>
      <c r="DM170" s="24" t="s">
        <v>480</v>
      </c>
      <c r="DN170" s="63">
        <v>285.89999999999998</v>
      </c>
    </row>
    <row r="171" spans="1:118" s="4" customFormat="1" ht="32.4" customHeight="1">
      <c r="A171" s="147"/>
      <c r="B171" s="20"/>
      <c r="C171" s="37" t="s">
        <v>98</v>
      </c>
      <c r="D171" s="37" t="s">
        <v>98</v>
      </c>
      <c r="E171" s="13"/>
      <c r="F171" s="21" t="s">
        <v>389</v>
      </c>
      <c r="G171" s="19">
        <v>3005</v>
      </c>
      <c r="H171" s="19">
        <v>49</v>
      </c>
      <c r="I171" s="22">
        <v>1058.3</v>
      </c>
      <c r="J171" s="23"/>
      <c r="K171" s="19"/>
      <c r="L171" s="19"/>
      <c r="M171" s="22"/>
      <c r="N171" s="22"/>
      <c r="O171" s="22"/>
      <c r="P171" s="22"/>
      <c r="Q171" s="22"/>
      <c r="R171" s="22"/>
      <c r="S171" s="22"/>
      <c r="T171" s="22"/>
      <c r="U171" s="22"/>
      <c r="V171" s="22"/>
      <c r="W171" s="22"/>
      <c r="X171" s="22"/>
      <c r="Y171" s="26"/>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12"/>
      <c r="DB171" s="19"/>
      <c r="DC171" s="24"/>
      <c r="DD171" s="19"/>
      <c r="DE171" s="15"/>
      <c r="DF171" s="36" t="s">
        <v>98</v>
      </c>
      <c r="DG171" s="21" t="str">
        <f t="shared" si="36"/>
        <v>DGT</v>
      </c>
      <c r="DH171" s="19">
        <f t="shared" si="36"/>
        <v>3005</v>
      </c>
      <c r="DI171" s="19">
        <f t="shared" si="36"/>
        <v>49</v>
      </c>
      <c r="DJ171" s="19" t="s">
        <v>476</v>
      </c>
      <c r="DK171" s="19" t="s">
        <v>498</v>
      </c>
      <c r="DL171" s="19" t="s">
        <v>499</v>
      </c>
      <c r="DM171" s="24" t="s">
        <v>480</v>
      </c>
      <c r="DN171" s="63">
        <v>1058.3</v>
      </c>
    </row>
    <row r="172" spans="1:118" s="4" customFormat="1" ht="32.4" customHeight="1">
      <c r="A172" s="147"/>
      <c r="B172" s="20"/>
      <c r="C172" s="37" t="s">
        <v>98</v>
      </c>
      <c r="D172" s="37" t="s">
        <v>98</v>
      </c>
      <c r="E172" s="13"/>
      <c r="F172" s="21" t="s">
        <v>389</v>
      </c>
      <c r="G172" s="19">
        <v>3006</v>
      </c>
      <c r="H172" s="19">
        <v>49</v>
      </c>
      <c r="I172" s="22">
        <v>27.9</v>
      </c>
      <c r="J172" s="23"/>
      <c r="K172" s="19"/>
      <c r="L172" s="19"/>
      <c r="M172" s="22"/>
      <c r="N172" s="22"/>
      <c r="O172" s="22"/>
      <c r="P172" s="22"/>
      <c r="Q172" s="22"/>
      <c r="R172" s="22"/>
      <c r="S172" s="22"/>
      <c r="T172" s="22"/>
      <c r="U172" s="22"/>
      <c r="V172" s="22"/>
      <c r="W172" s="22"/>
      <c r="X172" s="22"/>
      <c r="Y172" s="26"/>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12"/>
      <c r="DB172" s="19"/>
      <c r="DC172" s="24"/>
      <c r="DD172" s="19"/>
      <c r="DE172" s="15"/>
      <c r="DF172" s="36" t="s">
        <v>98</v>
      </c>
      <c r="DG172" s="21" t="str">
        <f t="shared" si="36"/>
        <v>DGT</v>
      </c>
      <c r="DH172" s="19">
        <f t="shared" si="36"/>
        <v>3006</v>
      </c>
      <c r="DI172" s="19">
        <f t="shared" si="36"/>
        <v>49</v>
      </c>
      <c r="DJ172" s="19" t="s">
        <v>476</v>
      </c>
      <c r="DK172" s="19" t="s">
        <v>498</v>
      </c>
      <c r="DL172" s="19" t="s">
        <v>499</v>
      </c>
      <c r="DM172" s="24" t="s">
        <v>480</v>
      </c>
      <c r="DN172" s="63">
        <v>27.9</v>
      </c>
    </row>
    <row r="173" spans="1:118" s="4" customFormat="1" ht="32.4" customHeight="1">
      <c r="A173" s="147"/>
      <c r="B173" s="20"/>
      <c r="C173" s="37" t="s">
        <v>98</v>
      </c>
      <c r="D173" s="37" t="s">
        <v>98</v>
      </c>
      <c r="E173" s="13"/>
      <c r="F173" s="21" t="s">
        <v>390</v>
      </c>
      <c r="G173" s="19">
        <v>4001</v>
      </c>
      <c r="H173" s="19">
        <v>49</v>
      </c>
      <c r="I173" s="22">
        <v>1204.0999999999999</v>
      </c>
      <c r="J173" s="23"/>
      <c r="K173" s="19"/>
      <c r="L173" s="19"/>
      <c r="M173" s="22"/>
      <c r="N173" s="22"/>
      <c r="O173" s="22"/>
      <c r="P173" s="22"/>
      <c r="Q173" s="22"/>
      <c r="R173" s="22"/>
      <c r="S173" s="22"/>
      <c r="T173" s="22"/>
      <c r="U173" s="22"/>
      <c r="V173" s="22"/>
      <c r="W173" s="22"/>
      <c r="X173" s="22"/>
      <c r="Y173" s="26"/>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12"/>
      <c r="DB173" s="19"/>
      <c r="DC173" s="24"/>
      <c r="DD173" s="19"/>
      <c r="DE173" s="15"/>
      <c r="DF173" s="36" t="s">
        <v>98</v>
      </c>
      <c r="DG173" s="21" t="str">
        <f t="shared" si="36"/>
        <v>DTL</v>
      </c>
      <c r="DH173" s="19">
        <f t="shared" si="36"/>
        <v>4001</v>
      </c>
      <c r="DI173" s="19">
        <f t="shared" si="36"/>
        <v>49</v>
      </c>
      <c r="DJ173" s="19" t="s">
        <v>476</v>
      </c>
      <c r="DK173" s="19" t="s">
        <v>498</v>
      </c>
      <c r="DL173" s="19" t="s">
        <v>499</v>
      </c>
      <c r="DM173" s="24" t="s">
        <v>480</v>
      </c>
      <c r="DN173" s="63">
        <v>1204.0999999999999</v>
      </c>
    </row>
    <row r="174" spans="1:118" s="4" customFormat="1" ht="32.4" customHeight="1">
      <c r="A174" s="147"/>
      <c r="B174" s="20"/>
      <c r="C174" s="37" t="s">
        <v>98</v>
      </c>
      <c r="D174" s="37" t="s">
        <v>98</v>
      </c>
      <c r="E174" s="13"/>
      <c r="F174" s="21" t="s">
        <v>390</v>
      </c>
      <c r="G174" s="19">
        <v>4002</v>
      </c>
      <c r="H174" s="19">
        <v>49</v>
      </c>
      <c r="I174" s="22">
        <v>837</v>
      </c>
      <c r="J174" s="23"/>
      <c r="K174" s="19"/>
      <c r="L174" s="19"/>
      <c r="M174" s="22"/>
      <c r="N174" s="22"/>
      <c r="O174" s="22"/>
      <c r="P174" s="22"/>
      <c r="Q174" s="22"/>
      <c r="R174" s="22"/>
      <c r="S174" s="22"/>
      <c r="T174" s="22"/>
      <c r="U174" s="22"/>
      <c r="V174" s="22"/>
      <c r="W174" s="22"/>
      <c r="X174" s="22"/>
      <c r="Y174" s="26"/>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12"/>
      <c r="DB174" s="19"/>
      <c r="DC174" s="24"/>
      <c r="DD174" s="19"/>
      <c r="DE174" s="15"/>
      <c r="DF174" s="36" t="s">
        <v>98</v>
      </c>
      <c r="DG174" s="21" t="str">
        <f t="shared" si="36"/>
        <v>DTL</v>
      </c>
      <c r="DH174" s="19">
        <f t="shared" si="36"/>
        <v>4002</v>
      </c>
      <c r="DI174" s="19">
        <f t="shared" si="36"/>
        <v>49</v>
      </c>
      <c r="DJ174" s="19" t="s">
        <v>476</v>
      </c>
      <c r="DK174" s="19" t="s">
        <v>498</v>
      </c>
      <c r="DL174" s="19" t="s">
        <v>499</v>
      </c>
      <c r="DM174" s="24" t="s">
        <v>480</v>
      </c>
      <c r="DN174" s="63">
        <v>837</v>
      </c>
    </row>
    <row r="175" spans="1:118" s="4" customFormat="1" ht="32.4" customHeight="1">
      <c r="A175" s="147"/>
      <c r="B175" s="20"/>
      <c r="C175" s="37" t="s">
        <v>98</v>
      </c>
      <c r="D175" s="37" t="s">
        <v>98</v>
      </c>
      <c r="E175" s="13"/>
      <c r="F175" s="21" t="s">
        <v>390</v>
      </c>
      <c r="G175" s="19">
        <v>4003</v>
      </c>
      <c r="H175" s="19">
        <v>49</v>
      </c>
      <c r="I175" s="22">
        <v>43.5</v>
      </c>
      <c r="J175" s="23"/>
      <c r="K175" s="19"/>
      <c r="L175" s="19"/>
      <c r="M175" s="22"/>
      <c r="N175" s="22"/>
      <c r="O175" s="22"/>
      <c r="P175" s="22"/>
      <c r="Q175" s="22"/>
      <c r="R175" s="22"/>
      <c r="S175" s="22"/>
      <c r="T175" s="22"/>
      <c r="U175" s="22"/>
      <c r="V175" s="22"/>
      <c r="W175" s="22"/>
      <c r="X175" s="22"/>
      <c r="Y175" s="26"/>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12"/>
      <c r="DB175" s="19"/>
      <c r="DC175" s="24"/>
      <c r="DD175" s="19"/>
      <c r="DE175" s="15"/>
      <c r="DF175" s="36" t="s">
        <v>98</v>
      </c>
      <c r="DG175" s="21" t="str">
        <f t="shared" si="36"/>
        <v>DTL</v>
      </c>
      <c r="DH175" s="19">
        <f t="shared" si="36"/>
        <v>4003</v>
      </c>
      <c r="DI175" s="19">
        <f t="shared" si="36"/>
        <v>49</v>
      </c>
      <c r="DJ175" s="19" t="s">
        <v>476</v>
      </c>
      <c r="DK175" s="19" t="s">
        <v>498</v>
      </c>
      <c r="DL175" s="19" t="s">
        <v>499</v>
      </c>
      <c r="DM175" s="24" t="s">
        <v>480</v>
      </c>
      <c r="DN175" s="63">
        <v>43.5</v>
      </c>
    </row>
    <row r="176" spans="1:118" s="4" customFormat="1" ht="32.4" customHeight="1">
      <c r="A176" s="147"/>
      <c r="B176" s="20"/>
      <c r="C176" s="37" t="s">
        <v>98</v>
      </c>
      <c r="D176" s="37" t="s">
        <v>98</v>
      </c>
      <c r="E176" s="13"/>
      <c r="F176" s="21" t="s">
        <v>389</v>
      </c>
      <c r="G176" s="19">
        <v>3006</v>
      </c>
      <c r="H176" s="19">
        <v>52</v>
      </c>
      <c r="I176" s="22">
        <v>358</v>
      </c>
      <c r="J176" s="23"/>
      <c r="K176" s="19"/>
      <c r="L176" s="19"/>
      <c r="M176" s="22"/>
      <c r="N176" s="22"/>
      <c r="O176" s="22"/>
      <c r="P176" s="22"/>
      <c r="Q176" s="22"/>
      <c r="R176" s="22"/>
      <c r="S176" s="22"/>
      <c r="T176" s="22"/>
      <c r="U176" s="22"/>
      <c r="V176" s="22"/>
      <c r="W176" s="22"/>
      <c r="X176" s="22"/>
      <c r="Y176" s="26"/>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12"/>
      <c r="DB176" s="19"/>
      <c r="DC176" s="24"/>
      <c r="DD176" s="19"/>
      <c r="DE176" s="15"/>
      <c r="DF176" s="36" t="s">
        <v>98</v>
      </c>
      <c r="DG176" s="21" t="str">
        <f t="shared" si="36"/>
        <v>DGT</v>
      </c>
      <c r="DH176" s="19">
        <f t="shared" si="36"/>
        <v>3006</v>
      </c>
      <c r="DI176" s="19">
        <f t="shared" si="36"/>
        <v>52</v>
      </c>
      <c r="DJ176" s="9" t="s">
        <v>477</v>
      </c>
      <c r="DK176" s="19" t="s">
        <v>498</v>
      </c>
      <c r="DL176" s="19" t="s">
        <v>499</v>
      </c>
      <c r="DM176" s="65" t="s">
        <v>480</v>
      </c>
      <c r="DN176" s="63">
        <v>358</v>
      </c>
    </row>
    <row r="177" spans="1:120" s="4" customFormat="1" ht="32.4" customHeight="1">
      <c r="A177" s="147"/>
      <c r="B177" s="20"/>
      <c r="C177" s="37" t="s">
        <v>98</v>
      </c>
      <c r="D177" s="37" t="s">
        <v>98</v>
      </c>
      <c r="E177" s="13"/>
      <c r="F177" s="21" t="s">
        <v>389</v>
      </c>
      <c r="G177" s="19">
        <v>3007</v>
      </c>
      <c r="H177" s="19">
        <v>52</v>
      </c>
      <c r="I177" s="22">
        <v>84.5</v>
      </c>
      <c r="J177" s="23"/>
      <c r="K177" s="19"/>
      <c r="L177" s="19"/>
      <c r="M177" s="22"/>
      <c r="N177" s="22"/>
      <c r="O177" s="22"/>
      <c r="P177" s="22"/>
      <c r="Q177" s="22"/>
      <c r="R177" s="22"/>
      <c r="S177" s="22"/>
      <c r="T177" s="22"/>
      <c r="U177" s="22"/>
      <c r="V177" s="22"/>
      <c r="W177" s="22"/>
      <c r="X177" s="22"/>
      <c r="Y177" s="26"/>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12"/>
      <c r="DB177" s="19"/>
      <c r="DC177" s="24"/>
      <c r="DD177" s="19"/>
      <c r="DE177" s="15"/>
      <c r="DF177" s="36" t="s">
        <v>98</v>
      </c>
      <c r="DG177" s="21" t="str">
        <f t="shared" si="36"/>
        <v>DGT</v>
      </c>
      <c r="DH177" s="19">
        <f t="shared" si="36"/>
        <v>3007</v>
      </c>
      <c r="DI177" s="19">
        <f t="shared" si="36"/>
        <v>52</v>
      </c>
      <c r="DJ177" s="9" t="s">
        <v>477</v>
      </c>
      <c r="DK177" s="19" t="s">
        <v>498</v>
      </c>
      <c r="DL177" s="19" t="s">
        <v>499</v>
      </c>
      <c r="DM177" s="65" t="s">
        <v>480</v>
      </c>
      <c r="DN177" s="63">
        <v>84.5</v>
      </c>
    </row>
    <row r="178" spans="1:120" s="4" customFormat="1" ht="32.4" customHeight="1">
      <c r="A178" s="147"/>
      <c r="B178" s="20"/>
      <c r="C178" s="37" t="s">
        <v>98</v>
      </c>
      <c r="D178" s="37" t="s">
        <v>98</v>
      </c>
      <c r="E178" s="13"/>
      <c r="F178" s="21" t="s">
        <v>389</v>
      </c>
      <c r="G178" s="19">
        <v>3008</v>
      </c>
      <c r="H178" s="19">
        <v>52</v>
      </c>
      <c r="I178" s="22">
        <v>173.2</v>
      </c>
      <c r="J178" s="23"/>
      <c r="K178" s="19"/>
      <c r="L178" s="19"/>
      <c r="M178" s="22"/>
      <c r="N178" s="22"/>
      <c r="O178" s="22"/>
      <c r="P178" s="22"/>
      <c r="Q178" s="22"/>
      <c r="R178" s="22"/>
      <c r="S178" s="22"/>
      <c r="T178" s="22"/>
      <c r="U178" s="22"/>
      <c r="V178" s="22"/>
      <c r="W178" s="22"/>
      <c r="X178" s="22"/>
      <c r="Y178" s="26"/>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12"/>
      <c r="DB178" s="19"/>
      <c r="DC178" s="24"/>
      <c r="DD178" s="19"/>
      <c r="DE178" s="15"/>
      <c r="DF178" s="36" t="s">
        <v>98</v>
      </c>
      <c r="DG178" s="21" t="str">
        <f t="shared" si="36"/>
        <v>DGT</v>
      </c>
      <c r="DH178" s="19">
        <f t="shared" si="36"/>
        <v>3008</v>
      </c>
      <c r="DI178" s="19">
        <f t="shared" si="36"/>
        <v>52</v>
      </c>
      <c r="DJ178" s="9" t="s">
        <v>477</v>
      </c>
      <c r="DK178" s="19" t="s">
        <v>498</v>
      </c>
      <c r="DL178" s="19" t="s">
        <v>499</v>
      </c>
      <c r="DM178" s="65" t="s">
        <v>480</v>
      </c>
      <c r="DN178" s="63">
        <v>166.6</v>
      </c>
    </row>
    <row r="179" spans="1:120" s="4" customFormat="1" ht="32.4" customHeight="1">
      <c r="A179" s="147"/>
      <c r="B179" s="20"/>
      <c r="C179" s="37" t="s">
        <v>98</v>
      </c>
      <c r="D179" s="37" t="s">
        <v>98</v>
      </c>
      <c r="E179" s="13"/>
      <c r="F179" s="21" t="s">
        <v>389</v>
      </c>
      <c r="G179" s="19">
        <v>3009</v>
      </c>
      <c r="H179" s="19">
        <v>52</v>
      </c>
      <c r="I179" s="22">
        <v>88.7</v>
      </c>
      <c r="J179" s="23"/>
      <c r="K179" s="19"/>
      <c r="L179" s="19"/>
      <c r="M179" s="22"/>
      <c r="N179" s="22"/>
      <c r="O179" s="22"/>
      <c r="P179" s="22"/>
      <c r="Q179" s="22"/>
      <c r="R179" s="22"/>
      <c r="S179" s="22"/>
      <c r="T179" s="22"/>
      <c r="U179" s="22"/>
      <c r="V179" s="22"/>
      <c r="W179" s="22"/>
      <c r="X179" s="22"/>
      <c r="Y179" s="26"/>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12"/>
      <c r="DB179" s="19"/>
      <c r="DC179" s="24"/>
      <c r="DD179" s="19"/>
      <c r="DE179" s="15"/>
      <c r="DF179" s="36" t="s">
        <v>98</v>
      </c>
      <c r="DG179" s="21" t="str">
        <f t="shared" si="36"/>
        <v>DGT</v>
      </c>
      <c r="DH179" s="19">
        <f t="shared" si="36"/>
        <v>3009</v>
      </c>
      <c r="DI179" s="19">
        <f t="shared" si="36"/>
        <v>52</v>
      </c>
      <c r="DJ179" s="9" t="s">
        <v>477</v>
      </c>
      <c r="DK179" s="19" t="s">
        <v>498</v>
      </c>
      <c r="DL179" s="19" t="s">
        <v>499</v>
      </c>
      <c r="DM179" s="65" t="s">
        <v>480</v>
      </c>
      <c r="DN179" s="63">
        <v>85.4</v>
      </c>
    </row>
    <row r="180" spans="1:120" s="4" customFormat="1" ht="32.4" customHeight="1">
      <c r="A180" s="147"/>
      <c r="B180" s="20"/>
      <c r="C180" s="37" t="s">
        <v>98</v>
      </c>
      <c r="D180" s="37" t="s">
        <v>98</v>
      </c>
      <c r="E180" s="13"/>
      <c r="F180" s="21" t="s">
        <v>389</v>
      </c>
      <c r="G180" s="19">
        <v>3010</v>
      </c>
      <c r="H180" s="19">
        <v>52</v>
      </c>
      <c r="I180" s="22">
        <v>119.3</v>
      </c>
      <c r="J180" s="23"/>
      <c r="K180" s="19"/>
      <c r="L180" s="19"/>
      <c r="M180" s="22"/>
      <c r="N180" s="22"/>
      <c r="O180" s="22"/>
      <c r="P180" s="22"/>
      <c r="Q180" s="22"/>
      <c r="R180" s="22"/>
      <c r="S180" s="22"/>
      <c r="T180" s="22"/>
      <c r="U180" s="22"/>
      <c r="V180" s="22"/>
      <c r="W180" s="22"/>
      <c r="X180" s="22"/>
      <c r="Y180" s="26"/>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12"/>
      <c r="DB180" s="19"/>
      <c r="DC180" s="24"/>
      <c r="DD180" s="19"/>
      <c r="DE180" s="15"/>
      <c r="DF180" s="36" t="s">
        <v>98</v>
      </c>
      <c r="DG180" s="21" t="str">
        <f t="shared" si="36"/>
        <v>DGT</v>
      </c>
      <c r="DH180" s="19">
        <f t="shared" si="36"/>
        <v>3010</v>
      </c>
      <c r="DI180" s="19">
        <f t="shared" si="36"/>
        <v>52</v>
      </c>
      <c r="DJ180" s="9" t="s">
        <v>477</v>
      </c>
      <c r="DK180" s="19" t="s">
        <v>498</v>
      </c>
      <c r="DL180" s="19" t="s">
        <v>499</v>
      </c>
      <c r="DM180" s="65" t="s">
        <v>480</v>
      </c>
      <c r="DN180" s="63">
        <v>115.2</v>
      </c>
    </row>
    <row r="181" spans="1:120" s="4" customFormat="1" ht="32.4" customHeight="1">
      <c r="A181" s="147"/>
      <c r="B181" s="20"/>
      <c r="C181" s="37" t="s">
        <v>98</v>
      </c>
      <c r="D181" s="37" t="s">
        <v>98</v>
      </c>
      <c r="E181" s="13"/>
      <c r="F181" s="21" t="s">
        <v>390</v>
      </c>
      <c r="G181" s="19">
        <v>4004</v>
      </c>
      <c r="H181" s="19">
        <v>52</v>
      </c>
      <c r="I181" s="22">
        <v>53.6</v>
      </c>
      <c r="J181" s="23"/>
      <c r="K181" s="19"/>
      <c r="L181" s="19"/>
      <c r="M181" s="22"/>
      <c r="N181" s="22"/>
      <c r="O181" s="22"/>
      <c r="P181" s="22"/>
      <c r="Q181" s="22"/>
      <c r="R181" s="22"/>
      <c r="S181" s="22"/>
      <c r="T181" s="22"/>
      <c r="U181" s="22"/>
      <c r="V181" s="22"/>
      <c r="W181" s="22"/>
      <c r="X181" s="22"/>
      <c r="Y181" s="26"/>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12"/>
      <c r="DB181" s="19"/>
      <c r="DC181" s="24"/>
      <c r="DD181" s="19"/>
      <c r="DE181" s="15"/>
      <c r="DF181" s="36" t="s">
        <v>98</v>
      </c>
      <c r="DG181" s="21" t="str">
        <f t="shared" si="36"/>
        <v>DTL</v>
      </c>
      <c r="DH181" s="19">
        <f t="shared" si="36"/>
        <v>4004</v>
      </c>
      <c r="DI181" s="19">
        <f t="shared" si="36"/>
        <v>52</v>
      </c>
      <c r="DJ181" s="9" t="s">
        <v>477</v>
      </c>
      <c r="DK181" s="19" t="s">
        <v>498</v>
      </c>
      <c r="DL181" s="19" t="s">
        <v>499</v>
      </c>
      <c r="DM181" s="65" t="s">
        <v>480</v>
      </c>
      <c r="DN181" s="63">
        <v>53.6</v>
      </c>
    </row>
    <row r="182" spans="1:120" s="4" customFormat="1" ht="32.4" customHeight="1">
      <c r="A182" s="147"/>
      <c r="B182" s="20"/>
      <c r="C182" s="37" t="s">
        <v>98</v>
      </c>
      <c r="D182" s="37" t="s">
        <v>98</v>
      </c>
      <c r="E182" s="13"/>
      <c r="F182" s="21" t="s">
        <v>390</v>
      </c>
      <c r="G182" s="19">
        <v>4005</v>
      </c>
      <c r="H182" s="19">
        <v>52</v>
      </c>
      <c r="I182" s="22">
        <v>23.4</v>
      </c>
      <c r="J182" s="23"/>
      <c r="K182" s="19"/>
      <c r="L182" s="19"/>
      <c r="M182" s="22"/>
      <c r="N182" s="22"/>
      <c r="O182" s="22"/>
      <c r="P182" s="22"/>
      <c r="Q182" s="22"/>
      <c r="R182" s="22"/>
      <c r="S182" s="22"/>
      <c r="T182" s="22"/>
      <c r="U182" s="22"/>
      <c r="V182" s="22"/>
      <c r="W182" s="22"/>
      <c r="X182" s="22"/>
      <c r="Y182" s="26"/>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12"/>
      <c r="DB182" s="19"/>
      <c r="DC182" s="24"/>
      <c r="DD182" s="19"/>
      <c r="DE182" s="15"/>
      <c r="DF182" s="36" t="s">
        <v>98</v>
      </c>
      <c r="DG182" s="21" t="str">
        <f t="shared" si="36"/>
        <v>DTL</v>
      </c>
      <c r="DH182" s="19">
        <f t="shared" si="36"/>
        <v>4005</v>
      </c>
      <c r="DI182" s="19">
        <f t="shared" si="36"/>
        <v>52</v>
      </c>
      <c r="DJ182" s="9" t="s">
        <v>477</v>
      </c>
      <c r="DK182" s="19" t="s">
        <v>498</v>
      </c>
      <c r="DL182" s="19" t="s">
        <v>499</v>
      </c>
      <c r="DM182" s="65" t="s">
        <v>480</v>
      </c>
      <c r="DN182" s="63">
        <v>23.4</v>
      </c>
    </row>
    <row r="183" spans="1:120" s="4" customFormat="1" ht="32.4" customHeight="1">
      <c r="A183" s="147"/>
      <c r="B183" s="20"/>
      <c r="C183" s="37" t="s">
        <v>98</v>
      </c>
      <c r="D183" s="37" t="s">
        <v>98</v>
      </c>
      <c r="E183" s="13"/>
      <c r="F183" s="21" t="s">
        <v>390</v>
      </c>
      <c r="G183" s="19">
        <v>4006</v>
      </c>
      <c r="H183" s="19">
        <v>52</v>
      </c>
      <c r="I183" s="22">
        <v>3.9</v>
      </c>
      <c r="J183" s="23"/>
      <c r="K183" s="19"/>
      <c r="L183" s="19"/>
      <c r="M183" s="22"/>
      <c r="N183" s="22"/>
      <c r="O183" s="22"/>
      <c r="P183" s="22"/>
      <c r="Q183" s="22"/>
      <c r="R183" s="22"/>
      <c r="S183" s="22"/>
      <c r="T183" s="22"/>
      <c r="U183" s="22"/>
      <c r="V183" s="22"/>
      <c r="W183" s="22"/>
      <c r="X183" s="22"/>
      <c r="Y183" s="26"/>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12"/>
      <c r="DB183" s="19"/>
      <c r="DC183" s="24"/>
      <c r="DD183" s="19"/>
      <c r="DE183" s="15"/>
      <c r="DF183" s="36" t="s">
        <v>98</v>
      </c>
      <c r="DG183" s="21" t="str">
        <f t="shared" si="36"/>
        <v>DTL</v>
      </c>
      <c r="DH183" s="19">
        <f t="shared" si="36"/>
        <v>4006</v>
      </c>
      <c r="DI183" s="19">
        <f t="shared" si="36"/>
        <v>52</v>
      </c>
      <c r="DJ183" s="9" t="s">
        <v>477</v>
      </c>
      <c r="DK183" s="19" t="s">
        <v>498</v>
      </c>
      <c r="DL183" s="19" t="s">
        <v>499</v>
      </c>
      <c r="DM183" s="65" t="s">
        <v>480</v>
      </c>
      <c r="DN183" s="63">
        <v>3.9</v>
      </c>
    </row>
    <row r="184" spans="1:120" s="4" customFormat="1" ht="32.4" customHeight="1">
      <c r="A184" s="142"/>
      <c r="B184" s="20"/>
      <c r="C184" s="37" t="s">
        <v>98</v>
      </c>
      <c r="D184" s="37" t="s">
        <v>98</v>
      </c>
      <c r="E184" s="13"/>
      <c r="F184" s="21" t="s">
        <v>390</v>
      </c>
      <c r="G184" s="19">
        <v>4007</v>
      </c>
      <c r="H184" s="19">
        <v>52</v>
      </c>
      <c r="I184" s="22">
        <v>243.2</v>
      </c>
      <c r="J184" s="23"/>
      <c r="K184" s="19"/>
      <c r="L184" s="19"/>
      <c r="M184" s="22"/>
      <c r="N184" s="22"/>
      <c r="O184" s="22"/>
      <c r="P184" s="22"/>
      <c r="Q184" s="22"/>
      <c r="R184" s="22"/>
      <c r="S184" s="22"/>
      <c r="T184" s="22"/>
      <c r="U184" s="22"/>
      <c r="V184" s="22"/>
      <c r="W184" s="22"/>
      <c r="X184" s="22"/>
      <c r="Y184" s="26"/>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12"/>
      <c r="DB184" s="19"/>
      <c r="DC184" s="24"/>
      <c r="DD184" s="19"/>
      <c r="DE184" s="15"/>
      <c r="DF184" s="36" t="s">
        <v>98</v>
      </c>
      <c r="DG184" s="21" t="str">
        <f t="shared" si="36"/>
        <v>DTL</v>
      </c>
      <c r="DH184" s="19">
        <f t="shared" si="36"/>
        <v>4007</v>
      </c>
      <c r="DI184" s="19">
        <f t="shared" si="36"/>
        <v>52</v>
      </c>
      <c r="DJ184" s="9" t="s">
        <v>477</v>
      </c>
      <c r="DK184" s="19" t="s">
        <v>498</v>
      </c>
      <c r="DL184" s="19" t="s">
        <v>499</v>
      </c>
      <c r="DM184" s="65" t="s">
        <v>480</v>
      </c>
      <c r="DN184" s="63">
        <v>232.3</v>
      </c>
    </row>
    <row r="185" spans="1:120" s="62" customFormat="1" ht="22.5" customHeight="1">
      <c r="A185" s="80"/>
      <c r="B185" s="81"/>
      <c r="C185" s="82" t="s">
        <v>391</v>
      </c>
      <c r="D185" s="82"/>
      <c r="E185" s="78"/>
      <c r="F185" s="60"/>
      <c r="G185" s="78"/>
      <c r="H185" s="60"/>
      <c r="I185" s="83">
        <f>SUM(I6:I184)</f>
        <v>109032.3</v>
      </c>
      <c r="J185" s="83"/>
      <c r="K185" s="61">
        <f t="shared" ref="K185:BV185" si="37">SUM(K6:K184)</f>
        <v>264</v>
      </c>
      <c r="L185" s="61">
        <f t="shared" si="37"/>
        <v>281</v>
      </c>
      <c r="M185" s="83">
        <f t="shared" si="37"/>
        <v>150784</v>
      </c>
      <c r="N185" s="83">
        <f t="shared" si="37"/>
        <v>0</v>
      </c>
      <c r="O185" s="83">
        <f t="shared" si="37"/>
        <v>538.1</v>
      </c>
      <c r="P185" s="83">
        <f t="shared" si="37"/>
        <v>3611</v>
      </c>
      <c r="Q185" s="83">
        <f t="shared" si="37"/>
        <v>899.7</v>
      </c>
      <c r="R185" s="83">
        <f t="shared" si="37"/>
        <v>1849</v>
      </c>
      <c r="S185" s="83">
        <f t="shared" si="37"/>
        <v>923.5</v>
      </c>
      <c r="T185" s="83">
        <f t="shared" si="37"/>
        <v>20479.3</v>
      </c>
      <c r="U185" s="83">
        <f t="shared" si="37"/>
        <v>1228.5</v>
      </c>
      <c r="V185" s="83">
        <f t="shared" si="37"/>
        <v>19250.8</v>
      </c>
      <c r="W185" s="83">
        <f t="shared" si="37"/>
        <v>134479.6</v>
      </c>
      <c r="X185" s="83">
        <f t="shared" si="37"/>
        <v>0</v>
      </c>
      <c r="Y185" s="83">
        <f t="shared" si="37"/>
        <v>147732.29999999999</v>
      </c>
      <c r="Z185" s="83">
        <f t="shared" si="37"/>
        <v>148270.39999999999</v>
      </c>
      <c r="AA185" s="83">
        <f t="shared" si="37"/>
        <v>153730.4</v>
      </c>
      <c r="AB185" s="83">
        <f t="shared" si="37"/>
        <v>0</v>
      </c>
      <c r="AC185" s="83">
        <f t="shared" si="37"/>
        <v>0</v>
      </c>
      <c r="AD185" s="83">
        <f t="shared" si="37"/>
        <v>0</v>
      </c>
      <c r="AE185" s="83">
        <f t="shared" si="37"/>
        <v>0</v>
      </c>
      <c r="AF185" s="83">
        <f t="shared" si="37"/>
        <v>0</v>
      </c>
      <c r="AG185" s="83">
        <f t="shared" si="37"/>
        <v>0</v>
      </c>
      <c r="AH185" s="83">
        <f t="shared" si="37"/>
        <v>0</v>
      </c>
      <c r="AI185" s="83">
        <f t="shared" si="37"/>
        <v>0</v>
      </c>
      <c r="AJ185" s="83">
        <f t="shared" si="37"/>
        <v>0</v>
      </c>
      <c r="AK185" s="83">
        <f t="shared" si="37"/>
        <v>0</v>
      </c>
      <c r="AL185" s="83">
        <f t="shared" si="37"/>
        <v>1820</v>
      </c>
      <c r="AM185" s="83">
        <f t="shared" si="37"/>
        <v>0</v>
      </c>
      <c r="AN185" s="83">
        <f t="shared" si="37"/>
        <v>1438</v>
      </c>
      <c r="AO185" s="83">
        <f t="shared" si="37"/>
        <v>34258.400000000001</v>
      </c>
      <c r="AP185" s="83">
        <f t="shared" si="37"/>
        <v>43415.5</v>
      </c>
      <c r="AQ185" s="83">
        <f t="shared" si="37"/>
        <v>18000.5</v>
      </c>
      <c r="AR185" s="83">
        <f t="shared" si="37"/>
        <v>1436</v>
      </c>
      <c r="AS185" s="83">
        <f t="shared" si="37"/>
        <v>880</v>
      </c>
      <c r="AT185" s="83">
        <f t="shared" si="37"/>
        <v>1672</v>
      </c>
      <c r="AU185" s="83">
        <f t="shared" si="37"/>
        <v>1087</v>
      </c>
      <c r="AV185" s="83">
        <f t="shared" si="37"/>
        <v>430</v>
      </c>
      <c r="AW185" s="83">
        <f t="shared" si="37"/>
        <v>2854</v>
      </c>
      <c r="AX185" s="83">
        <f t="shared" si="37"/>
        <v>207</v>
      </c>
      <c r="AY185" s="83">
        <f t="shared" si="37"/>
        <v>145</v>
      </c>
      <c r="AZ185" s="83">
        <f t="shared" si="37"/>
        <v>989</v>
      </c>
      <c r="BA185" s="83">
        <f t="shared" si="37"/>
        <v>691</v>
      </c>
      <c r="BB185" s="83">
        <f t="shared" si="37"/>
        <v>3991</v>
      </c>
      <c r="BC185" s="83">
        <f t="shared" si="37"/>
        <v>3871</v>
      </c>
      <c r="BD185" s="83">
        <f t="shared" si="37"/>
        <v>12587.5</v>
      </c>
      <c r="BE185" s="83">
        <f t="shared" si="37"/>
        <v>10256.5</v>
      </c>
      <c r="BF185" s="83">
        <f t="shared" si="37"/>
        <v>771</v>
      </c>
      <c r="BG185" s="83">
        <f t="shared" si="37"/>
        <v>3209</v>
      </c>
      <c r="BH185" s="83">
        <f t="shared" si="37"/>
        <v>2359</v>
      </c>
      <c r="BI185" s="83">
        <f t="shared" si="37"/>
        <v>1902</v>
      </c>
      <c r="BJ185" s="83">
        <f t="shared" si="37"/>
        <v>0</v>
      </c>
      <c r="BK185" s="83">
        <f t="shared" si="37"/>
        <v>0</v>
      </c>
      <c r="BL185" s="83">
        <f t="shared" si="37"/>
        <v>0</v>
      </c>
      <c r="BM185" s="83">
        <f t="shared" si="37"/>
        <v>0</v>
      </c>
      <c r="BN185" s="83">
        <f t="shared" si="37"/>
        <v>0</v>
      </c>
      <c r="BO185" s="83">
        <f t="shared" si="37"/>
        <v>0</v>
      </c>
      <c r="BP185" s="83">
        <f t="shared" si="37"/>
        <v>0</v>
      </c>
      <c r="BQ185" s="83">
        <f t="shared" si="37"/>
        <v>0</v>
      </c>
      <c r="BR185" s="83">
        <f t="shared" si="37"/>
        <v>0</v>
      </c>
      <c r="BS185" s="83">
        <f t="shared" si="37"/>
        <v>0</v>
      </c>
      <c r="BT185" s="83">
        <f t="shared" si="37"/>
        <v>0</v>
      </c>
      <c r="BU185" s="83">
        <f t="shared" si="37"/>
        <v>0</v>
      </c>
      <c r="BV185" s="83">
        <f t="shared" si="37"/>
        <v>0</v>
      </c>
      <c r="BW185" s="83">
        <f t="shared" ref="BW185:CX185" si="38">SUM(BW6:BW184)</f>
        <v>0</v>
      </c>
      <c r="BX185" s="83">
        <f t="shared" si="38"/>
        <v>0</v>
      </c>
      <c r="BY185" s="83">
        <f t="shared" si="38"/>
        <v>0</v>
      </c>
      <c r="BZ185" s="83">
        <f t="shared" si="38"/>
        <v>0</v>
      </c>
      <c r="CA185" s="83">
        <f t="shared" si="38"/>
        <v>0</v>
      </c>
      <c r="CB185" s="83">
        <f t="shared" si="38"/>
        <v>0</v>
      </c>
      <c r="CC185" s="83">
        <f t="shared" si="38"/>
        <v>0</v>
      </c>
      <c r="CD185" s="83">
        <f t="shared" si="38"/>
        <v>0</v>
      </c>
      <c r="CE185" s="83">
        <f t="shared" si="38"/>
        <v>0</v>
      </c>
      <c r="CF185" s="83">
        <f t="shared" si="38"/>
        <v>0</v>
      </c>
      <c r="CG185" s="83">
        <f t="shared" si="38"/>
        <v>0</v>
      </c>
      <c r="CH185" s="83">
        <f t="shared" si="38"/>
        <v>0</v>
      </c>
      <c r="CI185" s="83">
        <f t="shared" si="38"/>
        <v>0</v>
      </c>
      <c r="CJ185" s="83">
        <f t="shared" si="38"/>
        <v>0</v>
      </c>
      <c r="CK185" s="83">
        <f t="shared" si="38"/>
        <v>0</v>
      </c>
      <c r="CL185" s="83">
        <f t="shared" si="38"/>
        <v>0</v>
      </c>
      <c r="CM185" s="83">
        <f t="shared" si="38"/>
        <v>0</v>
      </c>
      <c r="CN185" s="83">
        <f t="shared" si="38"/>
        <v>0</v>
      </c>
      <c r="CO185" s="83">
        <f t="shared" si="38"/>
        <v>0</v>
      </c>
      <c r="CP185" s="83">
        <f t="shared" si="38"/>
        <v>0</v>
      </c>
      <c r="CQ185" s="83">
        <f t="shared" si="38"/>
        <v>0</v>
      </c>
      <c r="CR185" s="83">
        <f t="shared" si="38"/>
        <v>0</v>
      </c>
      <c r="CS185" s="83">
        <f t="shared" si="38"/>
        <v>0</v>
      </c>
      <c r="CT185" s="83">
        <f t="shared" si="38"/>
        <v>0</v>
      </c>
      <c r="CU185" s="83">
        <f t="shared" si="38"/>
        <v>0</v>
      </c>
      <c r="CV185" s="83">
        <f t="shared" si="38"/>
        <v>0</v>
      </c>
      <c r="CW185" s="83">
        <f t="shared" si="38"/>
        <v>3611</v>
      </c>
      <c r="CX185" s="83">
        <f t="shared" si="38"/>
        <v>1849</v>
      </c>
      <c r="CY185" s="83"/>
      <c r="CZ185" s="83">
        <f>SUM(CZ6:CZ184)</f>
        <v>91965.4</v>
      </c>
      <c r="DA185" s="61"/>
      <c r="DB185" s="61"/>
      <c r="DC185" s="61"/>
      <c r="DD185" s="61">
        <f>SUM(DD6:DD184)</f>
        <v>53</v>
      </c>
      <c r="DE185" s="84">
        <f>SUM(DE6:DE184)</f>
        <v>8978.9</v>
      </c>
      <c r="DF185" s="85"/>
      <c r="DG185" s="61"/>
      <c r="DH185" s="61"/>
      <c r="DI185" s="61"/>
      <c r="DJ185" s="61"/>
      <c r="DK185" s="61"/>
      <c r="DL185" s="61"/>
      <c r="DM185" s="61"/>
      <c r="DN185" s="84">
        <f>SUM(DN6:DN184)</f>
        <v>100557.40000000002</v>
      </c>
    </row>
    <row r="189" spans="1:120">
      <c r="DN189" s="84" t="e">
        <f>#REF!</f>
        <v>#REF!</v>
      </c>
    </row>
    <row r="190" spans="1:120">
      <c r="DN190" s="84">
        <f>'CHay UB'!DN71</f>
        <v>16175</v>
      </c>
      <c r="DO190" s="92">
        <f>DN157+DN158</f>
        <v>248.4</v>
      </c>
      <c r="DP190" s="1" t="s">
        <v>400</v>
      </c>
    </row>
    <row r="192" spans="1:120">
      <c r="DN192" s="54" t="e">
        <f>DN185-DN189-DN190</f>
        <v>#REF!</v>
      </c>
    </row>
    <row r="193" spans="119:119">
      <c r="DO193" s="92" t="e">
        <f>DN192-DO190</f>
        <v>#REF!</v>
      </c>
    </row>
  </sheetData>
  <mergeCells count="2513">
    <mergeCell ref="A153:A154"/>
    <mergeCell ref="A155:A156"/>
    <mergeCell ref="A157:A184"/>
    <mergeCell ref="CW145:CW146"/>
    <mergeCell ref="CX145:CX146"/>
    <mergeCell ref="CZ145:CZ146"/>
    <mergeCell ref="DF145:DF146"/>
    <mergeCell ref="A149:A150"/>
    <mergeCell ref="A151:A152"/>
    <mergeCell ref="CQ145:CQ146"/>
    <mergeCell ref="CR145:CR146"/>
    <mergeCell ref="CS145:CS146"/>
    <mergeCell ref="CT145:CT146"/>
    <mergeCell ref="CU145:CU146"/>
    <mergeCell ref="CV145:CV146"/>
    <mergeCell ref="CK145:CK146"/>
    <mergeCell ref="CL145:CL146"/>
    <mergeCell ref="CM145:CM146"/>
    <mergeCell ref="CN145:CN146"/>
    <mergeCell ref="CO145:CO146"/>
    <mergeCell ref="CP145:CP146"/>
    <mergeCell ref="CE145:CE146"/>
    <mergeCell ref="CF145:CF146"/>
    <mergeCell ref="CG145:CG146"/>
    <mergeCell ref="CH145:CH146"/>
    <mergeCell ref="CI145:CI146"/>
    <mergeCell ref="CJ145:CJ146"/>
    <mergeCell ref="BY145:BY146"/>
    <mergeCell ref="BZ145:BZ146"/>
    <mergeCell ref="CA145:CA146"/>
    <mergeCell ref="CB145:CB146"/>
    <mergeCell ref="CC145:CC146"/>
    <mergeCell ref="CD145:CD146"/>
    <mergeCell ref="BS145:BS146"/>
    <mergeCell ref="BT145:BT146"/>
    <mergeCell ref="BU145:BU146"/>
    <mergeCell ref="BV145:BV146"/>
    <mergeCell ref="BW145:BW146"/>
    <mergeCell ref="BX145:BX146"/>
    <mergeCell ref="BM145:BM146"/>
    <mergeCell ref="BN145:BN146"/>
    <mergeCell ref="BO145:BO146"/>
    <mergeCell ref="BP145:BP146"/>
    <mergeCell ref="BQ145:BQ146"/>
    <mergeCell ref="BR145:BR146"/>
    <mergeCell ref="BG145:BG146"/>
    <mergeCell ref="BH145:BH146"/>
    <mergeCell ref="BI145:BI146"/>
    <mergeCell ref="BJ145:BJ146"/>
    <mergeCell ref="BK145:BK146"/>
    <mergeCell ref="BL145:BL146"/>
    <mergeCell ref="BA145:BA146"/>
    <mergeCell ref="BB145:BB146"/>
    <mergeCell ref="BC145:BC146"/>
    <mergeCell ref="BD145:BD146"/>
    <mergeCell ref="BE145:BE146"/>
    <mergeCell ref="BF145:BF146"/>
    <mergeCell ref="AU145:AU146"/>
    <mergeCell ref="AV145:AV146"/>
    <mergeCell ref="AW145:AW146"/>
    <mergeCell ref="AX145:AX146"/>
    <mergeCell ref="AY145:AY146"/>
    <mergeCell ref="AZ145:AZ146"/>
    <mergeCell ref="AO145:AO146"/>
    <mergeCell ref="AP145:AP146"/>
    <mergeCell ref="AQ145:AQ146"/>
    <mergeCell ref="AR145:AR146"/>
    <mergeCell ref="AS145:AS146"/>
    <mergeCell ref="AT145:AT146"/>
    <mergeCell ref="AI145:AI146"/>
    <mergeCell ref="AJ145:AJ146"/>
    <mergeCell ref="AK145:AK146"/>
    <mergeCell ref="AL145:AL146"/>
    <mergeCell ref="AM145:AM146"/>
    <mergeCell ref="AN145:AN146"/>
    <mergeCell ref="AC145:AC146"/>
    <mergeCell ref="AD145:AD146"/>
    <mergeCell ref="AE145:AE146"/>
    <mergeCell ref="AF145:AF146"/>
    <mergeCell ref="AG145:AG146"/>
    <mergeCell ref="AH145:AH146"/>
    <mergeCell ref="W145:W146"/>
    <mergeCell ref="X145:X146"/>
    <mergeCell ref="Y145:Y146"/>
    <mergeCell ref="Z145:Z146"/>
    <mergeCell ref="AA145:AA146"/>
    <mergeCell ref="AB145:AB146"/>
    <mergeCell ref="Q145:Q146"/>
    <mergeCell ref="R145:R146"/>
    <mergeCell ref="S145:S146"/>
    <mergeCell ref="T145:T146"/>
    <mergeCell ref="U145:U146"/>
    <mergeCell ref="V145:V146"/>
    <mergeCell ref="J145:J146"/>
    <mergeCell ref="K145:K146"/>
    <mergeCell ref="L145:L146"/>
    <mergeCell ref="M145:M146"/>
    <mergeCell ref="O145:O146"/>
    <mergeCell ref="P145:P146"/>
    <mergeCell ref="A137:A138"/>
    <mergeCell ref="A139:A140"/>
    <mergeCell ref="A141:A142"/>
    <mergeCell ref="A143:A144"/>
    <mergeCell ref="A145:A147"/>
    <mergeCell ref="D145:D146"/>
    <mergeCell ref="A119:A120"/>
    <mergeCell ref="A127:A128"/>
    <mergeCell ref="A129:A130"/>
    <mergeCell ref="A131:A132"/>
    <mergeCell ref="A133:A134"/>
    <mergeCell ref="A135:A136"/>
    <mergeCell ref="A99:A100"/>
    <mergeCell ref="A103:A104"/>
    <mergeCell ref="A105:A106"/>
    <mergeCell ref="A107:A108"/>
    <mergeCell ref="A109:A110"/>
    <mergeCell ref="A111:A112"/>
    <mergeCell ref="CT90:CT93"/>
    <mergeCell ref="CU90:CU93"/>
    <mergeCell ref="CV90:CV93"/>
    <mergeCell ref="CW90:CW93"/>
    <mergeCell ref="CX90:CX93"/>
    <mergeCell ref="A97:A98"/>
    <mergeCell ref="CN90:CN93"/>
    <mergeCell ref="CO90:CO93"/>
    <mergeCell ref="CP90:CP93"/>
    <mergeCell ref="CQ90:CQ93"/>
    <mergeCell ref="CR90:CR93"/>
    <mergeCell ref="CS90:CS93"/>
    <mergeCell ref="CH90:CH93"/>
    <mergeCell ref="CI90:CI93"/>
    <mergeCell ref="CJ90:CJ93"/>
    <mergeCell ref="CK90:CK93"/>
    <mergeCell ref="CL90:CL93"/>
    <mergeCell ref="CM90:CM93"/>
    <mergeCell ref="CB90:CB93"/>
    <mergeCell ref="CC90:CC93"/>
    <mergeCell ref="CD90:CD93"/>
    <mergeCell ref="CE90:CE93"/>
    <mergeCell ref="CF90:CF93"/>
    <mergeCell ref="CG90:CG93"/>
    <mergeCell ref="BV90:BV93"/>
    <mergeCell ref="BW90:BW93"/>
    <mergeCell ref="BX90:BX93"/>
    <mergeCell ref="BY90:BY93"/>
    <mergeCell ref="BZ90:BZ93"/>
    <mergeCell ref="CA90:CA93"/>
    <mergeCell ref="BP90:BP93"/>
    <mergeCell ref="BQ90:BQ93"/>
    <mergeCell ref="BR90:BR93"/>
    <mergeCell ref="BS90:BS93"/>
    <mergeCell ref="BT90:BT93"/>
    <mergeCell ref="BU90:BU93"/>
    <mergeCell ref="BJ90:BJ93"/>
    <mergeCell ref="BK90:BK93"/>
    <mergeCell ref="BL90:BL93"/>
    <mergeCell ref="BM90:BM93"/>
    <mergeCell ref="BN90:BN93"/>
    <mergeCell ref="BO90:BO93"/>
    <mergeCell ref="BD90:BD93"/>
    <mergeCell ref="BE90:BE93"/>
    <mergeCell ref="BF90:BF93"/>
    <mergeCell ref="BG90:BG93"/>
    <mergeCell ref="BH90:BH93"/>
    <mergeCell ref="BI90:BI93"/>
    <mergeCell ref="AX90:AX93"/>
    <mergeCell ref="AY90:AY93"/>
    <mergeCell ref="AZ90:AZ93"/>
    <mergeCell ref="BA90:BA93"/>
    <mergeCell ref="BB90:BB93"/>
    <mergeCell ref="BC90:BC93"/>
    <mergeCell ref="AR90:AR93"/>
    <mergeCell ref="AS90:AS93"/>
    <mergeCell ref="AT90:AT93"/>
    <mergeCell ref="AU90:AU93"/>
    <mergeCell ref="AV90:AV93"/>
    <mergeCell ref="AW90:AW93"/>
    <mergeCell ref="AL90:AL93"/>
    <mergeCell ref="AM90:AM93"/>
    <mergeCell ref="AN90:AN93"/>
    <mergeCell ref="AO90:AO93"/>
    <mergeCell ref="AP90:AP93"/>
    <mergeCell ref="AQ90:AQ93"/>
    <mergeCell ref="AF90:AF93"/>
    <mergeCell ref="AG90:AG93"/>
    <mergeCell ref="AH90:AH93"/>
    <mergeCell ref="AI90:AI93"/>
    <mergeCell ref="AJ90:AJ93"/>
    <mergeCell ref="AK90:AK93"/>
    <mergeCell ref="Z90:Z93"/>
    <mergeCell ref="AA90:AA93"/>
    <mergeCell ref="AB90:AB93"/>
    <mergeCell ref="AC90:AC93"/>
    <mergeCell ref="AD90:AD93"/>
    <mergeCell ref="AE90:AE93"/>
    <mergeCell ref="T90:T93"/>
    <mergeCell ref="U90:U93"/>
    <mergeCell ref="V90:V93"/>
    <mergeCell ref="W90:W93"/>
    <mergeCell ref="X90:X93"/>
    <mergeCell ref="Y90:Y93"/>
    <mergeCell ref="M90:M93"/>
    <mergeCell ref="O90:O93"/>
    <mergeCell ref="P90:P93"/>
    <mergeCell ref="Q90:Q93"/>
    <mergeCell ref="R90:R93"/>
    <mergeCell ref="S90:S93"/>
    <mergeCell ref="A82:A83"/>
    <mergeCell ref="A86:A87"/>
    <mergeCell ref="A90:A93"/>
    <mergeCell ref="J90:J93"/>
    <mergeCell ref="K90:K93"/>
    <mergeCell ref="L90:L93"/>
    <mergeCell ref="CV63:CV65"/>
    <mergeCell ref="CW63:CW65"/>
    <mergeCell ref="CX63:CX65"/>
    <mergeCell ref="A66:A67"/>
    <mergeCell ref="A70:A71"/>
    <mergeCell ref="A79:A80"/>
    <mergeCell ref="CP63:CP65"/>
    <mergeCell ref="CQ63:CQ65"/>
    <mergeCell ref="CR63:CR65"/>
    <mergeCell ref="CS63:CS65"/>
    <mergeCell ref="CT63:CT65"/>
    <mergeCell ref="CU63:CU65"/>
    <mergeCell ref="CJ63:CJ65"/>
    <mergeCell ref="CK63:CK65"/>
    <mergeCell ref="CL63:CL65"/>
    <mergeCell ref="CM63:CM65"/>
    <mergeCell ref="CN63:CN65"/>
    <mergeCell ref="CO63:CO65"/>
    <mergeCell ref="CD63:CD65"/>
    <mergeCell ref="CE63:CE65"/>
    <mergeCell ref="CF63:CF65"/>
    <mergeCell ref="CG63:CG65"/>
    <mergeCell ref="CH63:CH65"/>
    <mergeCell ref="CI63:CI65"/>
    <mergeCell ref="BX63:BX65"/>
    <mergeCell ref="BY63:BY65"/>
    <mergeCell ref="BZ63:BZ65"/>
    <mergeCell ref="CA63:CA65"/>
    <mergeCell ref="CB63:CB65"/>
    <mergeCell ref="CC63:CC65"/>
    <mergeCell ref="BR63:BR65"/>
    <mergeCell ref="BS63:BS65"/>
    <mergeCell ref="BT63:BT65"/>
    <mergeCell ref="BU63:BU65"/>
    <mergeCell ref="BV63:BV65"/>
    <mergeCell ref="BW63:BW65"/>
    <mergeCell ref="BL63:BL65"/>
    <mergeCell ref="BM63:BM65"/>
    <mergeCell ref="BN63:BN65"/>
    <mergeCell ref="BO63:BO65"/>
    <mergeCell ref="BP63:BP65"/>
    <mergeCell ref="BQ63:BQ65"/>
    <mergeCell ref="BF63:BF65"/>
    <mergeCell ref="BG63:BG65"/>
    <mergeCell ref="BH63:BH65"/>
    <mergeCell ref="BI63:BI65"/>
    <mergeCell ref="BJ63:BJ65"/>
    <mergeCell ref="BK63:BK65"/>
    <mergeCell ref="AZ63:AZ65"/>
    <mergeCell ref="BA63:BA65"/>
    <mergeCell ref="BB63:BB65"/>
    <mergeCell ref="BC63:BC65"/>
    <mergeCell ref="BD63:BD65"/>
    <mergeCell ref="BE63:BE65"/>
    <mergeCell ref="AT63:AT65"/>
    <mergeCell ref="AU63:AU65"/>
    <mergeCell ref="AV63:AV65"/>
    <mergeCell ref="AW63:AW65"/>
    <mergeCell ref="AX63:AX65"/>
    <mergeCell ref="AY63:AY65"/>
    <mergeCell ref="AN63:AN65"/>
    <mergeCell ref="AO63:AO65"/>
    <mergeCell ref="AP63:AP65"/>
    <mergeCell ref="AQ63:AQ65"/>
    <mergeCell ref="AR63:AR65"/>
    <mergeCell ref="AS63:AS65"/>
    <mergeCell ref="AH63:AH65"/>
    <mergeCell ref="AI63:AI65"/>
    <mergeCell ref="AJ63:AJ65"/>
    <mergeCell ref="AK63:AK65"/>
    <mergeCell ref="AL63:AL65"/>
    <mergeCell ref="AM63:AM65"/>
    <mergeCell ref="AB63:AB65"/>
    <mergeCell ref="AC63:AC65"/>
    <mergeCell ref="AD63:AD65"/>
    <mergeCell ref="AE63:AE65"/>
    <mergeCell ref="AF63:AF65"/>
    <mergeCell ref="AG63:AG65"/>
    <mergeCell ref="V63:V65"/>
    <mergeCell ref="W63:W65"/>
    <mergeCell ref="X63:X65"/>
    <mergeCell ref="Y63:Y65"/>
    <mergeCell ref="Z63:Z65"/>
    <mergeCell ref="AA63:AA65"/>
    <mergeCell ref="P63:P65"/>
    <mergeCell ref="Q63:Q65"/>
    <mergeCell ref="R63:R65"/>
    <mergeCell ref="S63:S65"/>
    <mergeCell ref="T63:T65"/>
    <mergeCell ref="U63:U65"/>
    <mergeCell ref="A63:A65"/>
    <mergeCell ref="J63:J65"/>
    <mergeCell ref="K63:K65"/>
    <mergeCell ref="L63:L65"/>
    <mergeCell ref="M63:M65"/>
    <mergeCell ref="O63:O65"/>
    <mergeCell ref="DD58:DD59"/>
    <mergeCell ref="DE58:DE59"/>
    <mergeCell ref="A61:A62"/>
    <mergeCell ref="J61:J62"/>
    <mergeCell ref="K61:K62"/>
    <mergeCell ref="L61:L62"/>
    <mergeCell ref="CW58:CW59"/>
    <mergeCell ref="CX58:CX59"/>
    <mergeCell ref="CZ58:CZ59"/>
    <mergeCell ref="DA58:DA59"/>
    <mergeCell ref="DB58:DB59"/>
    <mergeCell ref="DC58:DC59"/>
    <mergeCell ref="CQ58:CQ59"/>
    <mergeCell ref="CR58:CR59"/>
    <mergeCell ref="CS58:CS59"/>
    <mergeCell ref="CT58:CT59"/>
    <mergeCell ref="CU58:CU59"/>
    <mergeCell ref="CV58:CV59"/>
    <mergeCell ref="CK58:CK59"/>
    <mergeCell ref="CL58:CL59"/>
    <mergeCell ref="CM58:CM59"/>
    <mergeCell ref="CN58:CN59"/>
    <mergeCell ref="CO58:CO59"/>
    <mergeCell ref="CP58:CP59"/>
    <mergeCell ref="CE58:CE59"/>
    <mergeCell ref="CF58:CF59"/>
    <mergeCell ref="CG58:CG59"/>
    <mergeCell ref="CH58:CH59"/>
    <mergeCell ref="CI58:CI59"/>
    <mergeCell ref="CJ58:CJ59"/>
    <mergeCell ref="BY58:BY59"/>
    <mergeCell ref="BZ58:BZ59"/>
    <mergeCell ref="CA58:CA59"/>
    <mergeCell ref="CB58:CB59"/>
    <mergeCell ref="CC58:CC59"/>
    <mergeCell ref="CD58:CD59"/>
    <mergeCell ref="BS58:BS59"/>
    <mergeCell ref="BT58:BT59"/>
    <mergeCell ref="BU58:BU59"/>
    <mergeCell ref="BV58:BV59"/>
    <mergeCell ref="BW58:BW59"/>
    <mergeCell ref="BX58:BX59"/>
    <mergeCell ref="BM58:BM59"/>
    <mergeCell ref="BN58:BN59"/>
    <mergeCell ref="BO58:BO59"/>
    <mergeCell ref="BP58:BP59"/>
    <mergeCell ref="BQ58:BQ59"/>
    <mergeCell ref="BR58:BR59"/>
    <mergeCell ref="BG58:BG59"/>
    <mergeCell ref="BH58:BH59"/>
    <mergeCell ref="BI58:BI59"/>
    <mergeCell ref="BJ58:BJ59"/>
    <mergeCell ref="BK58:BK59"/>
    <mergeCell ref="BL58:BL59"/>
    <mergeCell ref="BA58:BA59"/>
    <mergeCell ref="BB58:BB59"/>
    <mergeCell ref="BC58:BC59"/>
    <mergeCell ref="BD58:BD59"/>
    <mergeCell ref="BE58:BE59"/>
    <mergeCell ref="BF58:BF59"/>
    <mergeCell ref="AU58:AU59"/>
    <mergeCell ref="AV58:AV59"/>
    <mergeCell ref="AW58:AW59"/>
    <mergeCell ref="AX58:AX59"/>
    <mergeCell ref="AY58:AY59"/>
    <mergeCell ref="AZ58:AZ59"/>
    <mergeCell ref="AO58:AO59"/>
    <mergeCell ref="AP58:AP59"/>
    <mergeCell ref="AQ58:AQ59"/>
    <mergeCell ref="AR58:AR59"/>
    <mergeCell ref="AS58:AS59"/>
    <mergeCell ref="AT58:AT59"/>
    <mergeCell ref="AI58:AI59"/>
    <mergeCell ref="AJ58:AJ59"/>
    <mergeCell ref="AK58:AK59"/>
    <mergeCell ref="AL58:AL59"/>
    <mergeCell ref="AM58:AM59"/>
    <mergeCell ref="AN58:AN59"/>
    <mergeCell ref="AC58:AC59"/>
    <mergeCell ref="AD58:AD59"/>
    <mergeCell ref="AE58:AE59"/>
    <mergeCell ref="AF58:AF59"/>
    <mergeCell ref="AG58:AG59"/>
    <mergeCell ref="AH58:AH59"/>
    <mergeCell ref="W58:W59"/>
    <mergeCell ref="X58:X59"/>
    <mergeCell ref="Y58:Y59"/>
    <mergeCell ref="Z58:Z59"/>
    <mergeCell ref="AA58:AA59"/>
    <mergeCell ref="AB58:AB59"/>
    <mergeCell ref="Q58:Q59"/>
    <mergeCell ref="R58:R59"/>
    <mergeCell ref="S58:S59"/>
    <mergeCell ref="T58:T59"/>
    <mergeCell ref="U58:U59"/>
    <mergeCell ref="V58:V59"/>
    <mergeCell ref="DC56:DC57"/>
    <mergeCell ref="DD56:DD57"/>
    <mergeCell ref="DE56:DE57"/>
    <mergeCell ref="A58:A59"/>
    <mergeCell ref="J58:J59"/>
    <mergeCell ref="K58:K59"/>
    <mergeCell ref="L58:L59"/>
    <mergeCell ref="M58:M59"/>
    <mergeCell ref="O58:O59"/>
    <mergeCell ref="P58:P59"/>
    <mergeCell ref="CV56:CV57"/>
    <mergeCell ref="CW56:CW57"/>
    <mergeCell ref="CX56:CX57"/>
    <mergeCell ref="CZ56:CZ57"/>
    <mergeCell ref="DA56:DA57"/>
    <mergeCell ref="DB56:DB57"/>
    <mergeCell ref="CP56:CP57"/>
    <mergeCell ref="CQ56:CQ57"/>
    <mergeCell ref="CR56:CR57"/>
    <mergeCell ref="CS56:CS57"/>
    <mergeCell ref="CT56:CT57"/>
    <mergeCell ref="CU56:CU57"/>
    <mergeCell ref="CJ56:CJ57"/>
    <mergeCell ref="CK56:CK57"/>
    <mergeCell ref="CL56:CL57"/>
    <mergeCell ref="CM56:CM57"/>
    <mergeCell ref="CN56:CN57"/>
    <mergeCell ref="CO56:CO57"/>
    <mergeCell ref="CD56:CD57"/>
    <mergeCell ref="CE56:CE57"/>
    <mergeCell ref="CF56:CF57"/>
    <mergeCell ref="CG56:CG57"/>
    <mergeCell ref="CH56:CH57"/>
    <mergeCell ref="CI56:CI57"/>
    <mergeCell ref="BX56:BX57"/>
    <mergeCell ref="BY56:BY57"/>
    <mergeCell ref="BZ56:BZ57"/>
    <mergeCell ref="CA56:CA57"/>
    <mergeCell ref="CB56:CB57"/>
    <mergeCell ref="CC56:CC57"/>
    <mergeCell ref="BR56:BR57"/>
    <mergeCell ref="BS56:BS57"/>
    <mergeCell ref="BT56:BT57"/>
    <mergeCell ref="BU56:BU57"/>
    <mergeCell ref="BV56:BV57"/>
    <mergeCell ref="BW56:BW57"/>
    <mergeCell ref="BL56:BL57"/>
    <mergeCell ref="BM56:BM57"/>
    <mergeCell ref="BN56:BN57"/>
    <mergeCell ref="BO56:BO57"/>
    <mergeCell ref="BP56:BP57"/>
    <mergeCell ref="BQ56:BQ57"/>
    <mergeCell ref="BF56:BF57"/>
    <mergeCell ref="BG56:BG57"/>
    <mergeCell ref="BH56:BH57"/>
    <mergeCell ref="BI56:BI57"/>
    <mergeCell ref="BJ56:BJ57"/>
    <mergeCell ref="BK56:BK57"/>
    <mergeCell ref="AZ56:AZ57"/>
    <mergeCell ref="BA56:BA57"/>
    <mergeCell ref="BB56:BB57"/>
    <mergeCell ref="BC56:BC57"/>
    <mergeCell ref="BD56:BD57"/>
    <mergeCell ref="BE56:BE57"/>
    <mergeCell ref="AT56:AT57"/>
    <mergeCell ref="AU56:AU57"/>
    <mergeCell ref="AV56:AV57"/>
    <mergeCell ref="AW56:AW57"/>
    <mergeCell ref="AX56:AX57"/>
    <mergeCell ref="AY56:AY57"/>
    <mergeCell ref="AN56:AN57"/>
    <mergeCell ref="AO56:AO57"/>
    <mergeCell ref="AP56:AP57"/>
    <mergeCell ref="AQ56:AQ57"/>
    <mergeCell ref="AR56:AR57"/>
    <mergeCell ref="AS56:AS57"/>
    <mergeCell ref="AH56:AH57"/>
    <mergeCell ref="AI56:AI57"/>
    <mergeCell ref="AJ56:AJ57"/>
    <mergeCell ref="AK56:AK57"/>
    <mergeCell ref="AL56:AL57"/>
    <mergeCell ref="AM56:AM57"/>
    <mergeCell ref="AB56:AB57"/>
    <mergeCell ref="AC56:AC57"/>
    <mergeCell ref="AD56:AD57"/>
    <mergeCell ref="AE56:AE57"/>
    <mergeCell ref="AF56:AF57"/>
    <mergeCell ref="AG56:AG57"/>
    <mergeCell ref="V56:V57"/>
    <mergeCell ref="W56:W57"/>
    <mergeCell ref="X56:X57"/>
    <mergeCell ref="Y56:Y57"/>
    <mergeCell ref="Z56:Z57"/>
    <mergeCell ref="AA56:AA57"/>
    <mergeCell ref="P56:P57"/>
    <mergeCell ref="Q56:Q57"/>
    <mergeCell ref="R56:R57"/>
    <mergeCell ref="S56:S57"/>
    <mergeCell ref="T56:T57"/>
    <mergeCell ref="U56:U57"/>
    <mergeCell ref="A56:A57"/>
    <mergeCell ref="J56:J57"/>
    <mergeCell ref="K56:K57"/>
    <mergeCell ref="L56:L57"/>
    <mergeCell ref="M56:M57"/>
    <mergeCell ref="O56:O57"/>
    <mergeCell ref="CZ54:CZ55"/>
    <mergeCell ref="DA54:DA55"/>
    <mergeCell ref="DB54:DB55"/>
    <mergeCell ref="DC54:DC55"/>
    <mergeCell ref="DD54:DD55"/>
    <mergeCell ref="CA54:CA55"/>
    <mergeCell ref="CB54:CB55"/>
    <mergeCell ref="CC54:CC55"/>
    <mergeCell ref="CD54:CD55"/>
    <mergeCell ref="CE54:CE55"/>
    <mergeCell ref="CF54:CF55"/>
    <mergeCell ref="BU54:BU55"/>
    <mergeCell ref="BV54:BV55"/>
    <mergeCell ref="BW54:BW55"/>
    <mergeCell ref="BX54:BX55"/>
    <mergeCell ref="BY54:BY55"/>
    <mergeCell ref="BZ54:BZ55"/>
    <mergeCell ref="BO54:BO55"/>
    <mergeCell ref="BP54:BP55"/>
    <mergeCell ref="BQ54:BQ55"/>
    <mergeCell ref="DE54:DE55"/>
    <mergeCell ref="CS54:CS55"/>
    <mergeCell ref="CT54:CT55"/>
    <mergeCell ref="CU54:CU55"/>
    <mergeCell ref="CV54:CV55"/>
    <mergeCell ref="CW54:CW55"/>
    <mergeCell ref="CX54:CX55"/>
    <mergeCell ref="CM54:CM55"/>
    <mergeCell ref="CN54:CN55"/>
    <mergeCell ref="CO54:CO55"/>
    <mergeCell ref="CP54:CP55"/>
    <mergeCell ref="CQ54:CQ55"/>
    <mergeCell ref="CR54:CR55"/>
    <mergeCell ref="CG54:CG55"/>
    <mergeCell ref="CH54:CH55"/>
    <mergeCell ref="CI54:CI55"/>
    <mergeCell ref="CJ54:CJ55"/>
    <mergeCell ref="CK54:CK55"/>
    <mergeCell ref="CL54:CL55"/>
    <mergeCell ref="BR54:BR55"/>
    <mergeCell ref="BS54:BS55"/>
    <mergeCell ref="BT54:BT55"/>
    <mergeCell ref="BI54:BI55"/>
    <mergeCell ref="BJ54:BJ55"/>
    <mergeCell ref="BK54:BK55"/>
    <mergeCell ref="BL54:BL55"/>
    <mergeCell ref="BM54:BM55"/>
    <mergeCell ref="BN54:BN55"/>
    <mergeCell ref="BC54:BC55"/>
    <mergeCell ref="BD54:BD55"/>
    <mergeCell ref="BE54:BE55"/>
    <mergeCell ref="BF54:BF55"/>
    <mergeCell ref="BG54:BG55"/>
    <mergeCell ref="BH54:BH55"/>
    <mergeCell ref="AW54:AW55"/>
    <mergeCell ref="AX54:AX55"/>
    <mergeCell ref="AY54:AY55"/>
    <mergeCell ref="AZ54:AZ55"/>
    <mergeCell ref="BA54:BA55"/>
    <mergeCell ref="BB54:BB55"/>
    <mergeCell ref="AQ54:AQ55"/>
    <mergeCell ref="AR54:AR55"/>
    <mergeCell ref="AS54:AS55"/>
    <mergeCell ref="AT54:AT55"/>
    <mergeCell ref="AU54:AU55"/>
    <mergeCell ref="AV54:AV55"/>
    <mergeCell ref="AK54:AK55"/>
    <mergeCell ref="AL54:AL55"/>
    <mergeCell ref="AM54:AM55"/>
    <mergeCell ref="AN54:AN55"/>
    <mergeCell ref="AO54:AO55"/>
    <mergeCell ref="AP54:AP55"/>
    <mergeCell ref="AE54:AE55"/>
    <mergeCell ref="AF54:AF55"/>
    <mergeCell ref="AG54:AG55"/>
    <mergeCell ref="AH54:AH55"/>
    <mergeCell ref="AI54:AI55"/>
    <mergeCell ref="AJ54:AJ55"/>
    <mergeCell ref="Y54:Y55"/>
    <mergeCell ref="Z54:Z55"/>
    <mergeCell ref="AA54:AA55"/>
    <mergeCell ref="AB54:AB55"/>
    <mergeCell ref="AC54:AC55"/>
    <mergeCell ref="AD54:AD55"/>
    <mergeCell ref="S54:S55"/>
    <mergeCell ref="T54:T55"/>
    <mergeCell ref="U54:U55"/>
    <mergeCell ref="V54:V55"/>
    <mergeCell ref="W54:W55"/>
    <mergeCell ref="X54:X55"/>
    <mergeCell ref="DE52:DE53"/>
    <mergeCell ref="A54:A55"/>
    <mergeCell ref="J54:J55"/>
    <mergeCell ref="K54:K55"/>
    <mergeCell ref="L54:L55"/>
    <mergeCell ref="M54:M55"/>
    <mergeCell ref="O54:O55"/>
    <mergeCell ref="P54:P55"/>
    <mergeCell ref="Q54:Q55"/>
    <mergeCell ref="R54:R55"/>
    <mergeCell ref="CX52:CX53"/>
    <mergeCell ref="CZ52:CZ53"/>
    <mergeCell ref="DA52:DA53"/>
    <mergeCell ref="DB52:DB53"/>
    <mergeCell ref="DC52:DC53"/>
    <mergeCell ref="DD52:DD53"/>
    <mergeCell ref="CR52:CR53"/>
    <mergeCell ref="CS52:CS53"/>
    <mergeCell ref="CT52:CT53"/>
    <mergeCell ref="CU52:CU53"/>
    <mergeCell ref="CV52:CV53"/>
    <mergeCell ref="CW52:CW53"/>
    <mergeCell ref="CL52:CL53"/>
    <mergeCell ref="CM52:CM53"/>
    <mergeCell ref="CN52:CN53"/>
    <mergeCell ref="CO52:CO53"/>
    <mergeCell ref="CP52:CP53"/>
    <mergeCell ref="CQ52:CQ53"/>
    <mergeCell ref="CF52:CF53"/>
    <mergeCell ref="CG52:CG53"/>
    <mergeCell ref="CH52:CH53"/>
    <mergeCell ref="CI52:CI53"/>
    <mergeCell ref="CJ52:CJ53"/>
    <mergeCell ref="CK52:CK53"/>
    <mergeCell ref="BZ52:BZ53"/>
    <mergeCell ref="CA52:CA53"/>
    <mergeCell ref="CB52:CB53"/>
    <mergeCell ref="CC52:CC53"/>
    <mergeCell ref="CD52:CD53"/>
    <mergeCell ref="CE52:CE53"/>
    <mergeCell ref="BT52:BT53"/>
    <mergeCell ref="BU52:BU53"/>
    <mergeCell ref="BV52:BV53"/>
    <mergeCell ref="BW52:BW53"/>
    <mergeCell ref="BX52:BX53"/>
    <mergeCell ref="BY52:BY53"/>
    <mergeCell ref="BN52:BN53"/>
    <mergeCell ref="BO52:BO53"/>
    <mergeCell ref="BP52:BP53"/>
    <mergeCell ref="BQ52:BQ53"/>
    <mergeCell ref="BR52:BR53"/>
    <mergeCell ref="BS52:BS53"/>
    <mergeCell ref="BH52:BH53"/>
    <mergeCell ref="BI52:BI53"/>
    <mergeCell ref="BJ52:BJ53"/>
    <mergeCell ref="BK52:BK53"/>
    <mergeCell ref="BL52:BL53"/>
    <mergeCell ref="BM52:BM53"/>
    <mergeCell ref="BB52:BB53"/>
    <mergeCell ref="BC52:BC53"/>
    <mergeCell ref="BD52:BD53"/>
    <mergeCell ref="BE52:BE53"/>
    <mergeCell ref="BF52:BF53"/>
    <mergeCell ref="BG52:BG53"/>
    <mergeCell ref="AV52:AV53"/>
    <mergeCell ref="AW52:AW53"/>
    <mergeCell ref="AX52:AX53"/>
    <mergeCell ref="AY52:AY53"/>
    <mergeCell ref="AZ52:AZ53"/>
    <mergeCell ref="BA52:BA53"/>
    <mergeCell ref="AP52:AP53"/>
    <mergeCell ref="AQ52:AQ53"/>
    <mergeCell ref="AR52:AR53"/>
    <mergeCell ref="AS52:AS53"/>
    <mergeCell ref="AT52:AT53"/>
    <mergeCell ref="AU52:AU53"/>
    <mergeCell ref="AJ52:AJ53"/>
    <mergeCell ref="AK52:AK53"/>
    <mergeCell ref="AL52:AL53"/>
    <mergeCell ref="AM52:AM53"/>
    <mergeCell ref="AN52:AN53"/>
    <mergeCell ref="AO52:AO53"/>
    <mergeCell ref="AD52:AD53"/>
    <mergeCell ref="AE52:AE53"/>
    <mergeCell ref="AF52:AF53"/>
    <mergeCell ref="AG52:AG53"/>
    <mergeCell ref="AH52:AH53"/>
    <mergeCell ref="AI52:AI53"/>
    <mergeCell ref="X52:X53"/>
    <mergeCell ref="Y52:Y53"/>
    <mergeCell ref="Z52:Z53"/>
    <mergeCell ref="AA52:AA53"/>
    <mergeCell ref="AB52:AB53"/>
    <mergeCell ref="AC52:AC53"/>
    <mergeCell ref="R52:R53"/>
    <mergeCell ref="S52:S53"/>
    <mergeCell ref="T52:T53"/>
    <mergeCell ref="U52:U53"/>
    <mergeCell ref="V52:V53"/>
    <mergeCell ref="W52:W53"/>
    <mergeCell ref="DD50:DD51"/>
    <mergeCell ref="DE50:DE51"/>
    <mergeCell ref="A52:A53"/>
    <mergeCell ref="J52:J53"/>
    <mergeCell ref="K52:K53"/>
    <mergeCell ref="L52:L53"/>
    <mergeCell ref="M52:M53"/>
    <mergeCell ref="O52:O53"/>
    <mergeCell ref="P52:P53"/>
    <mergeCell ref="Q52:Q53"/>
    <mergeCell ref="CW50:CW51"/>
    <mergeCell ref="CX50:CX51"/>
    <mergeCell ref="CZ50:CZ51"/>
    <mergeCell ref="DA50:DA51"/>
    <mergeCell ref="DB50:DB51"/>
    <mergeCell ref="DC50:DC51"/>
    <mergeCell ref="CQ50:CQ51"/>
    <mergeCell ref="CR50:CR51"/>
    <mergeCell ref="CS50:CS51"/>
    <mergeCell ref="CT50:CT51"/>
    <mergeCell ref="CU50:CU51"/>
    <mergeCell ref="CV50:CV51"/>
    <mergeCell ref="CK50:CK51"/>
    <mergeCell ref="CL50:CL51"/>
    <mergeCell ref="CM50:CM51"/>
    <mergeCell ref="CN50:CN51"/>
    <mergeCell ref="CO50:CO51"/>
    <mergeCell ref="CP50:CP51"/>
    <mergeCell ref="CE50:CE51"/>
    <mergeCell ref="CF50:CF51"/>
    <mergeCell ref="CG50:CG51"/>
    <mergeCell ref="CH50:CH51"/>
    <mergeCell ref="CI50:CI51"/>
    <mergeCell ref="CJ50:CJ51"/>
    <mergeCell ref="BY50:BY51"/>
    <mergeCell ref="BZ50:BZ51"/>
    <mergeCell ref="CA50:CA51"/>
    <mergeCell ref="CB50:CB51"/>
    <mergeCell ref="CC50:CC51"/>
    <mergeCell ref="CD50:CD51"/>
    <mergeCell ref="BS50:BS51"/>
    <mergeCell ref="BT50:BT51"/>
    <mergeCell ref="BU50:BU51"/>
    <mergeCell ref="BV50:BV51"/>
    <mergeCell ref="BW50:BW51"/>
    <mergeCell ref="BX50:BX51"/>
    <mergeCell ref="BM50:BM51"/>
    <mergeCell ref="BN50:BN51"/>
    <mergeCell ref="BO50:BO51"/>
    <mergeCell ref="BP50:BP51"/>
    <mergeCell ref="BQ50:BQ51"/>
    <mergeCell ref="BR50:BR51"/>
    <mergeCell ref="BG50:BG51"/>
    <mergeCell ref="BH50:BH51"/>
    <mergeCell ref="BI50:BI51"/>
    <mergeCell ref="BJ50:BJ51"/>
    <mergeCell ref="BK50:BK51"/>
    <mergeCell ref="BL50:BL51"/>
    <mergeCell ref="BA50:BA51"/>
    <mergeCell ref="BB50:BB51"/>
    <mergeCell ref="BC50:BC51"/>
    <mergeCell ref="BD50:BD51"/>
    <mergeCell ref="BE50:BE51"/>
    <mergeCell ref="BF50:BF51"/>
    <mergeCell ref="AU50:AU51"/>
    <mergeCell ref="AV50:AV51"/>
    <mergeCell ref="AW50:AW51"/>
    <mergeCell ref="AX50:AX51"/>
    <mergeCell ref="AY50:AY51"/>
    <mergeCell ref="AZ50:AZ51"/>
    <mergeCell ref="AO50:AO51"/>
    <mergeCell ref="AP50:AP51"/>
    <mergeCell ref="AQ50:AQ51"/>
    <mergeCell ref="AR50:AR51"/>
    <mergeCell ref="AS50:AS51"/>
    <mergeCell ref="AT50:AT51"/>
    <mergeCell ref="AI50:AI51"/>
    <mergeCell ref="AJ50:AJ51"/>
    <mergeCell ref="AK50:AK51"/>
    <mergeCell ref="AL50:AL51"/>
    <mergeCell ref="AM50:AM51"/>
    <mergeCell ref="AN50:AN51"/>
    <mergeCell ref="AC50:AC51"/>
    <mergeCell ref="AD50:AD51"/>
    <mergeCell ref="AE50:AE51"/>
    <mergeCell ref="AF50:AF51"/>
    <mergeCell ref="AG50:AG51"/>
    <mergeCell ref="AH50:AH51"/>
    <mergeCell ref="W50:W51"/>
    <mergeCell ref="X50:X51"/>
    <mergeCell ref="Y50:Y51"/>
    <mergeCell ref="Z50:Z51"/>
    <mergeCell ref="AA50:AA51"/>
    <mergeCell ref="AB50:AB51"/>
    <mergeCell ref="Q50:Q51"/>
    <mergeCell ref="R50:R51"/>
    <mergeCell ref="S50:S51"/>
    <mergeCell ref="T50:T51"/>
    <mergeCell ref="U50:U51"/>
    <mergeCell ref="V50:V51"/>
    <mergeCell ref="DC48:DC49"/>
    <mergeCell ref="DD48:DD49"/>
    <mergeCell ref="DE48:DE49"/>
    <mergeCell ref="A50:A51"/>
    <mergeCell ref="J50:J51"/>
    <mergeCell ref="K50:K51"/>
    <mergeCell ref="L50:L51"/>
    <mergeCell ref="M50:M51"/>
    <mergeCell ref="O50:O51"/>
    <mergeCell ref="P50:P51"/>
    <mergeCell ref="CV48:CV49"/>
    <mergeCell ref="CW48:CW49"/>
    <mergeCell ref="CX48:CX49"/>
    <mergeCell ref="CZ48:CZ49"/>
    <mergeCell ref="DA48:DA49"/>
    <mergeCell ref="DB48:DB49"/>
    <mergeCell ref="CP48:CP49"/>
    <mergeCell ref="CQ48:CQ49"/>
    <mergeCell ref="CR48:CR49"/>
    <mergeCell ref="CS48:CS49"/>
    <mergeCell ref="CT48:CT49"/>
    <mergeCell ref="CU48:CU49"/>
    <mergeCell ref="CJ48:CJ49"/>
    <mergeCell ref="CK48:CK49"/>
    <mergeCell ref="CL48:CL49"/>
    <mergeCell ref="CM48:CM49"/>
    <mergeCell ref="CN48:CN49"/>
    <mergeCell ref="CO48:CO49"/>
    <mergeCell ref="CD48:CD49"/>
    <mergeCell ref="CE48:CE49"/>
    <mergeCell ref="CF48:CF49"/>
    <mergeCell ref="CG48:CG49"/>
    <mergeCell ref="CH48:CH49"/>
    <mergeCell ref="CI48:CI49"/>
    <mergeCell ref="BX48:BX49"/>
    <mergeCell ref="BY48:BY49"/>
    <mergeCell ref="BZ48:BZ49"/>
    <mergeCell ref="CA48:CA49"/>
    <mergeCell ref="CB48:CB49"/>
    <mergeCell ref="CC48:CC49"/>
    <mergeCell ref="BR48:BR49"/>
    <mergeCell ref="BS48:BS49"/>
    <mergeCell ref="BT48:BT49"/>
    <mergeCell ref="BU48:BU49"/>
    <mergeCell ref="BV48:BV49"/>
    <mergeCell ref="BW48:BW49"/>
    <mergeCell ref="BL48:BL49"/>
    <mergeCell ref="BM48:BM49"/>
    <mergeCell ref="BN48:BN49"/>
    <mergeCell ref="BO48:BO49"/>
    <mergeCell ref="BP48:BP49"/>
    <mergeCell ref="BQ48:BQ49"/>
    <mergeCell ref="BF48:BF49"/>
    <mergeCell ref="BG48:BG49"/>
    <mergeCell ref="BH48:BH49"/>
    <mergeCell ref="BI48:BI49"/>
    <mergeCell ref="BJ48:BJ49"/>
    <mergeCell ref="BK48:BK49"/>
    <mergeCell ref="AZ48:AZ49"/>
    <mergeCell ref="BA48:BA49"/>
    <mergeCell ref="BB48:BB49"/>
    <mergeCell ref="BC48:BC49"/>
    <mergeCell ref="BD48:BD49"/>
    <mergeCell ref="BE48:BE49"/>
    <mergeCell ref="AT48:AT49"/>
    <mergeCell ref="AU48:AU49"/>
    <mergeCell ref="AV48:AV49"/>
    <mergeCell ref="AW48:AW49"/>
    <mergeCell ref="AX48:AX49"/>
    <mergeCell ref="AY48:AY49"/>
    <mergeCell ref="AN48:AN49"/>
    <mergeCell ref="AO48:AO49"/>
    <mergeCell ref="AP48:AP49"/>
    <mergeCell ref="AQ48:AQ49"/>
    <mergeCell ref="AR48:AR49"/>
    <mergeCell ref="AS48:AS49"/>
    <mergeCell ref="AH48:AH49"/>
    <mergeCell ref="AI48:AI49"/>
    <mergeCell ref="AJ48:AJ49"/>
    <mergeCell ref="AK48:AK49"/>
    <mergeCell ref="AL48:AL49"/>
    <mergeCell ref="AM48:AM49"/>
    <mergeCell ref="AB48:AB49"/>
    <mergeCell ref="AC48:AC49"/>
    <mergeCell ref="AD48:AD49"/>
    <mergeCell ref="AE48:AE49"/>
    <mergeCell ref="AF48:AF49"/>
    <mergeCell ref="AG48:AG49"/>
    <mergeCell ref="V48:V49"/>
    <mergeCell ref="W48:W49"/>
    <mergeCell ref="X48:X49"/>
    <mergeCell ref="Y48:Y49"/>
    <mergeCell ref="Z48:Z49"/>
    <mergeCell ref="AA48:AA49"/>
    <mergeCell ref="P48:P49"/>
    <mergeCell ref="Q48:Q49"/>
    <mergeCell ref="R48:R49"/>
    <mergeCell ref="S48:S49"/>
    <mergeCell ref="T48:T49"/>
    <mergeCell ref="U48:U49"/>
    <mergeCell ref="A48:A49"/>
    <mergeCell ref="J48:J49"/>
    <mergeCell ref="K48:K49"/>
    <mergeCell ref="L48:L49"/>
    <mergeCell ref="M48:M49"/>
    <mergeCell ref="O48:O49"/>
    <mergeCell ref="CZ46:CZ47"/>
    <mergeCell ref="DA46:DA47"/>
    <mergeCell ref="DB46:DB47"/>
    <mergeCell ref="DC46:DC47"/>
    <mergeCell ref="DD46:DD47"/>
    <mergeCell ref="DE46:DE47"/>
    <mergeCell ref="CS46:CS47"/>
    <mergeCell ref="CT46:CT47"/>
    <mergeCell ref="CU46:CU47"/>
    <mergeCell ref="CV46:CV47"/>
    <mergeCell ref="CW46:CW47"/>
    <mergeCell ref="CX46:CX47"/>
    <mergeCell ref="CM46:CM47"/>
    <mergeCell ref="CN46:CN47"/>
    <mergeCell ref="CO46:CO47"/>
    <mergeCell ref="CP46:CP47"/>
    <mergeCell ref="CQ46:CQ47"/>
    <mergeCell ref="CR46:CR47"/>
    <mergeCell ref="CG46:CG47"/>
    <mergeCell ref="CH46:CH47"/>
    <mergeCell ref="CI46:CI47"/>
    <mergeCell ref="CJ46:CJ47"/>
    <mergeCell ref="CK46:CK47"/>
    <mergeCell ref="CL46:CL47"/>
    <mergeCell ref="CA46:CA47"/>
    <mergeCell ref="CB46:CB47"/>
    <mergeCell ref="CC46:CC47"/>
    <mergeCell ref="CD46:CD47"/>
    <mergeCell ref="CE46:CE47"/>
    <mergeCell ref="CF46:CF47"/>
    <mergeCell ref="BU46:BU47"/>
    <mergeCell ref="BV46:BV47"/>
    <mergeCell ref="BW46:BW47"/>
    <mergeCell ref="BX46:BX47"/>
    <mergeCell ref="BY46:BY47"/>
    <mergeCell ref="BZ46:BZ47"/>
    <mergeCell ref="BO46:BO47"/>
    <mergeCell ref="BP46:BP47"/>
    <mergeCell ref="BQ46:BQ47"/>
    <mergeCell ref="BR46:BR47"/>
    <mergeCell ref="BS46:BS47"/>
    <mergeCell ref="BT46:BT47"/>
    <mergeCell ref="BI46:BI47"/>
    <mergeCell ref="BJ46:BJ47"/>
    <mergeCell ref="BK46:BK47"/>
    <mergeCell ref="BL46:BL47"/>
    <mergeCell ref="BM46:BM47"/>
    <mergeCell ref="BN46:BN47"/>
    <mergeCell ref="BC46:BC47"/>
    <mergeCell ref="BD46:BD47"/>
    <mergeCell ref="BE46:BE47"/>
    <mergeCell ref="BF46:BF47"/>
    <mergeCell ref="BG46:BG47"/>
    <mergeCell ref="BH46:BH47"/>
    <mergeCell ref="AW46:AW47"/>
    <mergeCell ref="AX46:AX47"/>
    <mergeCell ref="AY46:AY47"/>
    <mergeCell ref="AZ46:AZ47"/>
    <mergeCell ref="BA46:BA47"/>
    <mergeCell ref="BB46:BB47"/>
    <mergeCell ref="AQ46:AQ47"/>
    <mergeCell ref="AR46:AR47"/>
    <mergeCell ref="AS46:AS47"/>
    <mergeCell ref="AT46:AT47"/>
    <mergeCell ref="AU46:AU47"/>
    <mergeCell ref="AV46:AV47"/>
    <mergeCell ref="AK46:AK47"/>
    <mergeCell ref="AL46:AL47"/>
    <mergeCell ref="AM46:AM47"/>
    <mergeCell ref="AN46:AN47"/>
    <mergeCell ref="AO46:AO47"/>
    <mergeCell ref="AP46:AP47"/>
    <mergeCell ref="AE46:AE47"/>
    <mergeCell ref="AF46:AF47"/>
    <mergeCell ref="AG46:AG47"/>
    <mergeCell ref="AH46:AH47"/>
    <mergeCell ref="AI46:AI47"/>
    <mergeCell ref="AJ46:AJ47"/>
    <mergeCell ref="Y46:Y47"/>
    <mergeCell ref="Z46:Z47"/>
    <mergeCell ref="AA46:AA47"/>
    <mergeCell ref="AB46:AB47"/>
    <mergeCell ref="AC46:AC47"/>
    <mergeCell ref="AD46:AD47"/>
    <mergeCell ref="S46:S47"/>
    <mergeCell ref="T46:T47"/>
    <mergeCell ref="U46:U47"/>
    <mergeCell ref="V46:V47"/>
    <mergeCell ref="W46:W47"/>
    <mergeCell ref="X46:X47"/>
    <mergeCell ref="DE44:DE45"/>
    <mergeCell ref="A46:A47"/>
    <mergeCell ref="J46:J47"/>
    <mergeCell ref="K46:K47"/>
    <mergeCell ref="L46:L47"/>
    <mergeCell ref="M46:M47"/>
    <mergeCell ref="O46:O47"/>
    <mergeCell ref="P46:P47"/>
    <mergeCell ref="Q46:Q47"/>
    <mergeCell ref="R46:R47"/>
    <mergeCell ref="CX44:CX45"/>
    <mergeCell ref="CZ44:CZ45"/>
    <mergeCell ref="DA44:DA45"/>
    <mergeCell ref="DB44:DB45"/>
    <mergeCell ref="DC44:DC45"/>
    <mergeCell ref="DD44:DD45"/>
    <mergeCell ref="CR44:CR45"/>
    <mergeCell ref="CS44:CS45"/>
    <mergeCell ref="CT44:CT45"/>
    <mergeCell ref="CU44:CU45"/>
    <mergeCell ref="CV44:CV45"/>
    <mergeCell ref="CW44:CW45"/>
    <mergeCell ref="CL44:CL45"/>
    <mergeCell ref="CM44:CM45"/>
    <mergeCell ref="CN44:CN45"/>
    <mergeCell ref="CO44:CO45"/>
    <mergeCell ref="CP44:CP45"/>
    <mergeCell ref="CQ44:CQ45"/>
    <mergeCell ref="CF44:CF45"/>
    <mergeCell ref="CG44:CG45"/>
    <mergeCell ref="CH44:CH45"/>
    <mergeCell ref="CI44:CI45"/>
    <mergeCell ref="CJ44:CJ45"/>
    <mergeCell ref="CK44:CK45"/>
    <mergeCell ref="BZ44:BZ45"/>
    <mergeCell ref="CA44:CA45"/>
    <mergeCell ref="CB44:CB45"/>
    <mergeCell ref="CC44:CC45"/>
    <mergeCell ref="CD44:CD45"/>
    <mergeCell ref="CE44:CE45"/>
    <mergeCell ref="BT44:BT45"/>
    <mergeCell ref="BU44:BU45"/>
    <mergeCell ref="BV44:BV45"/>
    <mergeCell ref="BW44:BW45"/>
    <mergeCell ref="BX44:BX45"/>
    <mergeCell ref="BY44:BY45"/>
    <mergeCell ref="BN44:BN45"/>
    <mergeCell ref="BO44:BO45"/>
    <mergeCell ref="BP44:BP45"/>
    <mergeCell ref="BQ44:BQ45"/>
    <mergeCell ref="BR44:BR45"/>
    <mergeCell ref="BS44:BS45"/>
    <mergeCell ref="BH44:BH45"/>
    <mergeCell ref="BI44:BI45"/>
    <mergeCell ref="BJ44:BJ45"/>
    <mergeCell ref="BK44:BK45"/>
    <mergeCell ref="BL44:BL45"/>
    <mergeCell ref="BM44:BM45"/>
    <mergeCell ref="BB44:BB45"/>
    <mergeCell ref="BC44:BC45"/>
    <mergeCell ref="BD44:BD45"/>
    <mergeCell ref="BE44:BE45"/>
    <mergeCell ref="BF44:BF45"/>
    <mergeCell ref="BG44:BG45"/>
    <mergeCell ref="AV44:AV45"/>
    <mergeCell ref="AW44:AW45"/>
    <mergeCell ref="AX44:AX45"/>
    <mergeCell ref="AY44:AY45"/>
    <mergeCell ref="AZ44:AZ45"/>
    <mergeCell ref="BA44:BA45"/>
    <mergeCell ref="AP44:AP45"/>
    <mergeCell ref="AQ44:AQ45"/>
    <mergeCell ref="AR44:AR45"/>
    <mergeCell ref="AS44:AS45"/>
    <mergeCell ref="AT44:AT45"/>
    <mergeCell ref="AU44:AU45"/>
    <mergeCell ref="AJ44:AJ45"/>
    <mergeCell ref="AK44:AK45"/>
    <mergeCell ref="AL44:AL45"/>
    <mergeCell ref="AM44:AM45"/>
    <mergeCell ref="AN44:AN45"/>
    <mergeCell ref="AO44:AO45"/>
    <mergeCell ref="AD44:AD45"/>
    <mergeCell ref="AE44:AE45"/>
    <mergeCell ref="AF44:AF45"/>
    <mergeCell ref="AG44:AG45"/>
    <mergeCell ref="AH44:AH45"/>
    <mergeCell ref="AI44:AI45"/>
    <mergeCell ref="X44:X45"/>
    <mergeCell ref="Y44:Y45"/>
    <mergeCell ref="Z44:Z45"/>
    <mergeCell ref="AA44:AA45"/>
    <mergeCell ref="AB44:AB45"/>
    <mergeCell ref="AC44:AC45"/>
    <mergeCell ref="R44:R45"/>
    <mergeCell ref="S44:S45"/>
    <mergeCell ref="T44:T45"/>
    <mergeCell ref="U44:U45"/>
    <mergeCell ref="V44:V45"/>
    <mergeCell ref="W44:W45"/>
    <mergeCell ref="DD42:DD43"/>
    <mergeCell ref="DE42:DE43"/>
    <mergeCell ref="A44:A45"/>
    <mergeCell ref="J44:J45"/>
    <mergeCell ref="K44:K45"/>
    <mergeCell ref="L44:L45"/>
    <mergeCell ref="M44:M45"/>
    <mergeCell ref="O44:O45"/>
    <mergeCell ref="P44:P45"/>
    <mergeCell ref="Q44:Q45"/>
    <mergeCell ref="CW42:CW43"/>
    <mergeCell ref="CX42:CX43"/>
    <mergeCell ref="CZ42:CZ43"/>
    <mergeCell ref="DA42:DA43"/>
    <mergeCell ref="DB42:DB43"/>
    <mergeCell ref="DC42:DC43"/>
    <mergeCell ref="CQ42:CQ43"/>
    <mergeCell ref="CR42:CR43"/>
    <mergeCell ref="CS42:CS43"/>
    <mergeCell ref="CT42:CT43"/>
    <mergeCell ref="CU42:CU43"/>
    <mergeCell ref="CV42:CV43"/>
    <mergeCell ref="CK42:CK43"/>
    <mergeCell ref="CL42:CL43"/>
    <mergeCell ref="CM42:CM43"/>
    <mergeCell ref="CN42:CN43"/>
    <mergeCell ref="CO42:CO43"/>
    <mergeCell ref="CP42:CP43"/>
    <mergeCell ref="CE42:CE43"/>
    <mergeCell ref="CF42:CF43"/>
    <mergeCell ref="CG42:CG43"/>
    <mergeCell ref="CH42:CH43"/>
    <mergeCell ref="CI42:CI43"/>
    <mergeCell ref="CJ42:CJ43"/>
    <mergeCell ref="BY42:BY43"/>
    <mergeCell ref="BZ42:BZ43"/>
    <mergeCell ref="CA42:CA43"/>
    <mergeCell ref="CB42:CB43"/>
    <mergeCell ref="CC42:CC43"/>
    <mergeCell ref="CD42:CD43"/>
    <mergeCell ref="BS42:BS43"/>
    <mergeCell ref="BT42:BT43"/>
    <mergeCell ref="BU42:BU43"/>
    <mergeCell ref="BV42:BV43"/>
    <mergeCell ref="BW42:BW43"/>
    <mergeCell ref="BX42:BX43"/>
    <mergeCell ref="BM42:BM43"/>
    <mergeCell ref="BN42:BN43"/>
    <mergeCell ref="BO42:BO43"/>
    <mergeCell ref="BP42:BP43"/>
    <mergeCell ref="BQ42:BQ43"/>
    <mergeCell ref="BR42:BR43"/>
    <mergeCell ref="BG42:BG43"/>
    <mergeCell ref="BH42:BH43"/>
    <mergeCell ref="BI42:BI43"/>
    <mergeCell ref="BJ42:BJ43"/>
    <mergeCell ref="BK42:BK43"/>
    <mergeCell ref="BL42:BL43"/>
    <mergeCell ref="BA42:BA43"/>
    <mergeCell ref="BB42:BB43"/>
    <mergeCell ref="BC42:BC43"/>
    <mergeCell ref="BD42:BD43"/>
    <mergeCell ref="BE42:BE43"/>
    <mergeCell ref="BF42:BF43"/>
    <mergeCell ref="AU42:AU43"/>
    <mergeCell ref="AV42:AV43"/>
    <mergeCell ref="AW42:AW43"/>
    <mergeCell ref="AX42:AX43"/>
    <mergeCell ref="AY42:AY43"/>
    <mergeCell ref="AZ42:AZ43"/>
    <mergeCell ref="AO42:AO43"/>
    <mergeCell ref="AP42:AP43"/>
    <mergeCell ref="AQ42:AQ43"/>
    <mergeCell ref="AR42:AR43"/>
    <mergeCell ref="AS42:AS43"/>
    <mergeCell ref="AT42:AT43"/>
    <mergeCell ref="AI42:AI43"/>
    <mergeCell ref="AJ42:AJ43"/>
    <mergeCell ref="AK42:AK43"/>
    <mergeCell ref="AL42:AL43"/>
    <mergeCell ref="AM42:AM43"/>
    <mergeCell ref="AN42:AN43"/>
    <mergeCell ref="AC42:AC43"/>
    <mergeCell ref="AD42:AD43"/>
    <mergeCell ref="AE42:AE43"/>
    <mergeCell ref="AF42:AF43"/>
    <mergeCell ref="AG42:AG43"/>
    <mergeCell ref="AH42:AH43"/>
    <mergeCell ref="W42:W43"/>
    <mergeCell ref="X42:X43"/>
    <mergeCell ref="Y42:Y43"/>
    <mergeCell ref="Z42:Z43"/>
    <mergeCell ref="AA42:AA43"/>
    <mergeCell ref="AB42:AB43"/>
    <mergeCell ref="Q42:Q43"/>
    <mergeCell ref="R42:R43"/>
    <mergeCell ref="S42:S43"/>
    <mergeCell ref="T42:T43"/>
    <mergeCell ref="U42:U43"/>
    <mergeCell ref="V42:V43"/>
    <mergeCell ref="CV39:CV40"/>
    <mergeCell ref="CW39:CW40"/>
    <mergeCell ref="CX39:CX40"/>
    <mergeCell ref="A42:A43"/>
    <mergeCell ref="J42:J43"/>
    <mergeCell ref="K42:K43"/>
    <mergeCell ref="L42:L43"/>
    <mergeCell ref="M42:M43"/>
    <mergeCell ref="O42:O43"/>
    <mergeCell ref="P42:P43"/>
    <mergeCell ref="CP39:CP40"/>
    <mergeCell ref="CQ39:CQ40"/>
    <mergeCell ref="CR39:CR40"/>
    <mergeCell ref="CS39:CS40"/>
    <mergeCell ref="CT39:CT40"/>
    <mergeCell ref="CU39:CU40"/>
    <mergeCell ref="CJ39:CJ40"/>
    <mergeCell ref="CK39:CK40"/>
    <mergeCell ref="CL39:CL40"/>
    <mergeCell ref="CM39:CM40"/>
    <mergeCell ref="CN39:CN40"/>
    <mergeCell ref="CO39:CO40"/>
    <mergeCell ref="CD39:CD40"/>
    <mergeCell ref="CE39:CE40"/>
    <mergeCell ref="CF39:CF40"/>
    <mergeCell ref="CG39:CG40"/>
    <mergeCell ref="CH39:CH40"/>
    <mergeCell ref="CI39:CI40"/>
    <mergeCell ref="BX39:BX40"/>
    <mergeCell ref="BY39:BY40"/>
    <mergeCell ref="BZ39:BZ40"/>
    <mergeCell ref="CA39:CA40"/>
    <mergeCell ref="CB39:CB40"/>
    <mergeCell ref="CC39:CC40"/>
    <mergeCell ref="BR39:BR40"/>
    <mergeCell ref="BS39:BS40"/>
    <mergeCell ref="BT39:BT40"/>
    <mergeCell ref="BU39:BU40"/>
    <mergeCell ref="BV39:BV40"/>
    <mergeCell ref="BW39:BW40"/>
    <mergeCell ref="BL39:BL40"/>
    <mergeCell ref="BM39:BM40"/>
    <mergeCell ref="BN39:BN40"/>
    <mergeCell ref="BO39:BO40"/>
    <mergeCell ref="BP39:BP40"/>
    <mergeCell ref="BQ39:BQ40"/>
    <mergeCell ref="BF39:BF40"/>
    <mergeCell ref="BG39:BG40"/>
    <mergeCell ref="BH39:BH40"/>
    <mergeCell ref="BI39:BI40"/>
    <mergeCell ref="BJ39:BJ40"/>
    <mergeCell ref="BK39:BK40"/>
    <mergeCell ref="AZ39:AZ40"/>
    <mergeCell ref="BA39:BA40"/>
    <mergeCell ref="BB39:BB40"/>
    <mergeCell ref="BC39:BC40"/>
    <mergeCell ref="BD39:BD40"/>
    <mergeCell ref="BE39:BE40"/>
    <mergeCell ref="AT39:AT40"/>
    <mergeCell ref="AU39:AU40"/>
    <mergeCell ref="AV39:AV40"/>
    <mergeCell ref="AW39:AW40"/>
    <mergeCell ref="AX39:AX40"/>
    <mergeCell ref="AY39:AY40"/>
    <mergeCell ref="AN39:AN40"/>
    <mergeCell ref="AO39:AO40"/>
    <mergeCell ref="AP39:AP40"/>
    <mergeCell ref="AQ39:AQ40"/>
    <mergeCell ref="AR39:AR40"/>
    <mergeCell ref="AS39:AS40"/>
    <mergeCell ref="AH39:AH40"/>
    <mergeCell ref="AI39:AI40"/>
    <mergeCell ref="AJ39:AJ40"/>
    <mergeCell ref="AK39:AK40"/>
    <mergeCell ref="AL39:AL40"/>
    <mergeCell ref="AM39:AM40"/>
    <mergeCell ref="AB39:AB40"/>
    <mergeCell ref="AC39:AC40"/>
    <mergeCell ref="AD39:AD40"/>
    <mergeCell ref="AE39:AE40"/>
    <mergeCell ref="AF39:AF40"/>
    <mergeCell ref="AG39:AG40"/>
    <mergeCell ref="V39:V40"/>
    <mergeCell ref="W39:W40"/>
    <mergeCell ref="X39:X40"/>
    <mergeCell ref="Y39:Y40"/>
    <mergeCell ref="Z39:Z40"/>
    <mergeCell ref="AA39:AA40"/>
    <mergeCell ref="P39:P40"/>
    <mergeCell ref="Q39:Q40"/>
    <mergeCell ref="R39:R40"/>
    <mergeCell ref="S39:S40"/>
    <mergeCell ref="T39:T40"/>
    <mergeCell ref="U39:U40"/>
    <mergeCell ref="A39:A40"/>
    <mergeCell ref="J39:J40"/>
    <mergeCell ref="K39:K40"/>
    <mergeCell ref="L39:L40"/>
    <mergeCell ref="M39:M40"/>
    <mergeCell ref="O39:O40"/>
    <mergeCell ref="CV35:CV38"/>
    <mergeCell ref="CW35:CW38"/>
    <mergeCell ref="CX35:CX38"/>
    <mergeCell ref="CZ35:CZ38"/>
    <mergeCell ref="D37:D38"/>
    <mergeCell ref="DF37:DF38"/>
    <mergeCell ref="CP35:CP38"/>
    <mergeCell ref="CQ35:CQ38"/>
    <mergeCell ref="CR35:CR38"/>
    <mergeCell ref="CS35:CS38"/>
    <mergeCell ref="CT35:CT38"/>
    <mergeCell ref="CU35:CU38"/>
    <mergeCell ref="CJ35:CJ38"/>
    <mergeCell ref="CK35:CK38"/>
    <mergeCell ref="CL35:CL38"/>
    <mergeCell ref="CM35:CM38"/>
    <mergeCell ref="CN35:CN38"/>
    <mergeCell ref="CO35:CO38"/>
    <mergeCell ref="CD35:CD38"/>
    <mergeCell ref="CE35:CE38"/>
    <mergeCell ref="CF35:CF38"/>
    <mergeCell ref="CG35:CG38"/>
    <mergeCell ref="CH35:CH38"/>
    <mergeCell ref="CI35:CI38"/>
    <mergeCell ref="BX35:BX38"/>
    <mergeCell ref="BY35:BY38"/>
    <mergeCell ref="BZ35:BZ38"/>
    <mergeCell ref="CA35:CA38"/>
    <mergeCell ref="CB35:CB38"/>
    <mergeCell ref="CC35:CC38"/>
    <mergeCell ref="BR35:BR38"/>
    <mergeCell ref="BS35:BS38"/>
    <mergeCell ref="BT35:BT38"/>
    <mergeCell ref="BU35:BU38"/>
    <mergeCell ref="BV35:BV38"/>
    <mergeCell ref="BW35:BW38"/>
    <mergeCell ref="BL35:BL38"/>
    <mergeCell ref="BM35:BM38"/>
    <mergeCell ref="BN35:BN38"/>
    <mergeCell ref="BO35:BO38"/>
    <mergeCell ref="BP35:BP38"/>
    <mergeCell ref="BQ35:BQ38"/>
    <mergeCell ref="BF35:BF38"/>
    <mergeCell ref="BG35:BG38"/>
    <mergeCell ref="BH35:BH38"/>
    <mergeCell ref="BI35:BI38"/>
    <mergeCell ref="BJ35:BJ38"/>
    <mergeCell ref="BK35:BK38"/>
    <mergeCell ref="AZ35:AZ38"/>
    <mergeCell ref="BA35:BA38"/>
    <mergeCell ref="BB35:BB38"/>
    <mergeCell ref="BC35:BC38"/>
    <mergeCell ref="BD35:BD38"/>
    <mergeCell ref="BE35:BE38"/>
    <mergeCell ref="AT35:AT38"/>
    <mergeCell ref="AU35:AU38"/>
    <mergeCell ref="AV35:AV38"/>
    <mergeCell ref="AW35:AW38"/>
    <mergeCell ref="AX35:AX38"/>
    <mergeCell ref="AY35:AY38"/>
    <mergeCell ref="AN35:AN38"/>
    <mergeCell ref="AO35:AO38"/>
    <mergeCell ref="AP35:AP38"/>
    <mergeCell ref="AQ35:AQ38"/>
    <mergeCell ref="AR35:AR38"/>
    <mergeCell ref="AS35:AS38"/>
    <mergeCell ref="AH35:AH38"/>
    <mergeCell ref="AI35:AI38"/>
    <mergeCell ref="AJ35:AJ38"/>
    <mergeCell ref="AK35:AK38"/>
    <mergeCell ref="AL35:AL38"/>
    <mergeCell ref="AM35:AM38"/>
    <mergeCell ref="AB35:AB38"/>
    <mergeCell ref="AC35:AC38"/>
    <mergeCell ref="AD35:AD38"/>
    <mergeCell ref="AE35:AE38"/>
    <mergeCell ref="AF35:AF38"/>
    <mergeCell ref="AG35:AG38"/>
    <mergeCell ref="V35:V38"/>
    <mergeCell ref="W35:W38"/>
    <mergeCell ref="X35:X38"/>
    <mergeCell ref="Y35:Y38"/>
    <mergeCell ref="Z35:Z38"/>
    <mergeCell ref="AA35:AA38"/>
    <mergeCell ref="P35:P38"/>
    <mergeCell ref="Q35:Q38"/>
    <mergeCell ref="R35:R38"/>
    <mergeCell ref="S35:S38"/>
    <mergeCell ref="T35:T38"/>
    <mergeCell ref="U35:U38"/>
    <mergeCell ref="A35:A38"/>
    <mergeCell ref="J35:J38"/>
    <mergeCell ref="K35:K38"/>
    <mergeCell ref="L35:L38"/>
    <mergeCell ref="M35:M38"/>
    <mergeCell ref="O35:O38"/>
    <mergeCell ref="CU33:CU34"/>
    <mergeCell ref="CV33:CV34"/>
    <mergeCell ref="CW33:CW34"/>
    <mergeCell ref="CX33:CX34"/>
    <mergeCell ref="CZ33:CZ34"/>
    <mergeCell ref="DF33:DF34"/>
    <mergeCell ref="CO33:CO34"/>
    <mergeCell ref="CP33:CP34"/>
    <mergeCell ref="CQ33:CQ34"/>
    <mergeCell ref="CR33:CR34"/>
    <mergeCell ref="CS33:CS34"/>
    <mergeCell ref="CT33:CT34"/>
    <mergeCell ref="CI33:CI34"/>
    <mergeCell ref="CJ33:CJ34"/>
    <mergeCell ref="CK33:CK34"/>
    <mergeCell ref="CL33:CL34"/>
    <mergeCell ref="CM33:CM34"/>
    <mergeCell ref="CN33:CN34"/>
    <mergeCell ref="CC33:CC34"/>
    <mergeCell ref="CD33:CD34"/>
    <mergeCell ref="CE33:CE34"/>
    <mergeCell ref="CF33:CF34"/>
    <mergeCell ref="CG33:CG34"/>
    <mergeCell ref="CH33:CH34"/>
    <mergeCell ref="BW33:BW34"/>
    <mergeCell ref="BX33:BX34"/>
    <mergeCell ref="BY33:BY34"/>
    <mergeCell ref="BZ33:BZ34"/>
    <mergeCell ref="CA33:CA34"/>
    <mergeCell ref="CB33:CB34"/>
    <mergeCell ref="BQ33:BQ34"/>
    <mergeCell ref="BR33:BR34"/>
    <mergeCell ref="BS33:BS34"/>
    <mergeCell ref="BT33:BT34"/>
    <mergeCell ref="BU33:BU34"/>
    <mergeCell ref="BV33:BV34"/>
    <mergeCell ref="BK33:BK34"/>
    <mergeCell ref="BL33:BL34"/>
    <mergeCell ref="BM33:BM34"/>
    <mergeCell ref="BN33:BN34"/>
    <mergeCell ref="BO33:BO34"/>
    <mergeCell ref="BP33:BP34"/>
    <mergeCell ref="BE33:BE34"/>
    <mergeCell ref="BF33:BF34"/>
    <mergeCell ref="BG33:BG34"/>
    <mergeCell ref="BH33:BH34"/>
    <mergeCell ref="BI33:BI34"/>
    <mergeCell ref="BJ33:BJ34"/>
    <mergeCell ref="AY33:AY34"/>
    <mergeCell ref="AZ33:AZ34"/>
    <mergeCell ref="BA33:BA34"/>
    <mergeCell ref="BB33:BB34"/>
    <mergeCell ref="BC33:BC34"/>
    <mergeCell ref="BD33:BD34"/>
    <mergeCell ref="AS33:AS34"/>
    <mergeCell ref="AT33:AT34"/>
    <mergeCell ref="AU33:AU34"/>
    <mergeCell ref="AV33:AV34"/>
    <mergeCell ref="AW33:AW34"/>
    <mergeCell ref="AX33:AX34"/>
    <mergeCell ref="AM33:AM34"/>
    <mergeCell ref="AN33:AN34"/>
    <mergeCell ref="AO33:AO34"/>
    <mergeCell ref="AP33:AP34"/>
    <mergeCell ref="AQ33:AQ34"/>
    <mergeCell ref="AR33:AR34"/>
    <mergeCell ref="AG33:AG34"/>
    <mergeCell ref="AH33:AH34"/>
    <mergeCell ref="AI33:AI34"/>
    <mergeCell ref="AJ33:AJ34"/>
    <mergeCell ref="AK33:AK34"/>
    <mergeCell ref="AL33:AL34"/>
    <mergeCell ref="AA33:AA34"/>
    <mergeCell ref="AB33:AB34"/>
    <mergeCell ref="AC33:AC34"/>
    <mergeCell ref="AD33:AD34"/>
    <mergeCell ref="AE33:AE34"/>
    <mergeCell ref="AF33:AF34"/>
    <mergeCell ref="U33:U34"/>
    <mergeCell ref="V33:V34"/>
    <mergeCell ref="W33:W34"/>
    <mergeCell ref="X33:X34"/>
    <mergeCell ref="Y33:Y34"/>
    <mergeCell ref="Z33:Z34"/>
    <mergeCell ref="O33:O34"/>
    <mergeCell ref="P33:P34"/>
    <mergeCell ref="Q33:Q34"/>
    <mergeCell ref="R33:R34"/>
    <mergeCell ref="S33:S34"/>
    <mergeCell ref="T33:T34"/>
    <mergeCell ref="A33:A34"/>
    <mergeCell ref="D33:D34"/>
    <mergeCell ref="J33:J34"/>
    <mergeCell ref="K33:K34"/>
    <mergeCell ref="L33:L34"/>
    <mergeCell ref="M33:M34"/>
    <mergeCell ref="CS31:CS32"/>
    <mergeCell ref="CT31:CT32"/>
    <mergeCell ref="CU31:CU32"/>
    <mergeCell ref="CV31:CV32"/>
    <mergeCell ref="CW31:CW32"/>
    <mergeCell ref="BU31:BU32"/>
    <mergeCell ref="BV31:BV32"/>
    <mergeCell ref="BW31:BW32"/>
    <mergeCell ref="BX31:BX32"/>
    <mergeCell ref="BY31:BY32"/>
    <mergeCell ref="BZ31:BZ32"/>
    <mergeCell ref="BO31:BO32"/>
    <mergeCell ref="BP31:BP32"/>
    <mergeCell ref="BQ31:BQ32"/>
    <mergeCell ref="BR31:BR32"/>
    <mergeCell ref="BS31:BS32"/>
    <mergeCell ref="BT31:BT32"/>
    <mergeCell ref="BI31:BI32"/>
    <mergeCell ref="BJ31:BJ32"/>
    <mergeCell ref="BK31:BK32"/>
    <mergeCell ref="CX31:CX32"/>
    <mergeCell ref="CM31:CM32"/>
    <mergeCell ref="CN31:CN32"/>
    <mergeCell ref="CO31:CO32"/>
    <mergeCell ref="CP31:CP32"/>
    <mergeCell ref="CQ31:CQ32"/>
    <mergeCell ref="CR31:CR32"/>
    <mergeCell ref="CG31:CG32"/>
    <mergeCell ref="CH31:CH32"/>
    <mergeCell ref="CI31:CI32"/>
    <mergeCell ref="CJ31:CJ32"/>
    <mergeCell ref="CK31:CK32"/>
    <mergeCell ref="CL31:CL32"/>
    <mergeCell ref="CA31:CA32"/>
    <mergeCell ref="CB31:CB32"/>
    <mergeCell ref="CC31:CC32"/>
    <mergeCell ref="CD31:CD32"/>
    <mergeCell ref="CE31:CE32"/>
    <mergeCell ref="CF31:CF32"/>
    <mergeCell ref="BL31:BL32"/>
    <mergeCell ref="BM31:BM32"/>
    <mergeCell ref="BN31:BN32"/>
    <mergeCell ref="BC31:BC32"/>
    <mergeCell ref="BD31:BD32"/>
    <mergeCell ref="BE31:BE32"/>
    <mergeCell ref="BF31:BF32"/>
    <mergeCell ref="BG31:BG32"/>
    <mergeCell ref="BH31:BH32"/>
    <mergeCell ref="AW31:AW32"/>
    <mergeCell ref="AX31:AX32"/>
    <mergeCell ref="AY31:AY32"/>
    <mergeCell ref="AZ31:AZ32"/>
    <mergeCell ref="BA31:BA32"/>
    <mergeCell ref="BB31:BB32"/>
    <mergeCell ref="AQ31:AQ32"/>
    <mergeCell ref="AR31:AR32"/>
    <mergeCell ref="AS31:AS32"/>
    <mergeCell ref="AT31:AT32"/>
    <mergeCell ref="AU31:AU32"/>
    <mergeCell ref="AV31:AV32"/>
    <mergeCell ref="AK31:AK32"/>
    <mergeCell ref="AL31:AL32"/>
    <mergeCell ref="AM31:AM32"/>
    <mergeCell ref="AN31:AN32"/>
    <mergeCell ref="AO31:AO32"/>
    <mergeCell ref="AP31:AP32"/>
    <mergeCell ref="AE31:AE32"/>
    <mergeCell ref="AF31:AF32"/>
    <mergeCell ref="AG31:AG32"/>
    <mergeCell ref="AH31:AH32"/>
    <mergeCell ref="AI31:AI32"/>
    <mergeCell ref="AJ31:AJ32"/>
    <mergeCell ref="Y31:Y32"/>
    <mergeCell ref="Z31:Z32"/>
    <mergeCell ref="AA31:AA32"/>
    <mergeCell ref="AB31:AB32"/>
    <mergeCell ref="AC31:AC32"/>
    <mergeCell ref="AD31:AD32"/>
    <mergeCell ref="S31:S32"/>
    <mergeCell ref="T31:T32"/>
    <mergeCell ref="U31:U32"/>
    <mergeCell ref="V31:V32"/>
    <mergeCell ref="W31:W32"/>
    <mergeCell ref="X31:X32"/>
    <mergeCell ref="CX28:CX29"/>
    <mergeCell ref="A31:A32"/>
    <mergeCell ref="J31:J32"/>
    <mergeCell ref="K31:K32"/>
    <mergeCell ref="L31:L32"/>
    <mergeCell ref="M31:M32"/>
    <mergeCell ref="O31:O32"/>
    <mergeCell ref="P31:P32"/>
    <mergeCell ref="Q31:Q32"/>
    <mergeCell ref="R31:R32"/>
    <mergeCell ref="CR28:CR29"/>
    <mergeCell ref="CS28:CS29"/>
    <mergeCell ref="CT28:CT29"/>
    <mergeCell ref="CU28:CU29"/>
    <mergeCell ref="CV28:CV29"/>
    <mergeCell ref="CW28:CW29"/>
    <mergeCell ref="CL28:CL29"/>
    <mergeCell ref="CM28:CM29"/>
    <mergeCell ref="CN28:CN29"/>
    <mergeCell ref="CO28:CO29"/>
    <mergeCell ref="CP28:CP29"/>
    <mergeCell ref="CQ28:CQ29"/>
    <mergeCell ref="CF28:CF29"/>
    <mergeCell ref="CG28:CG29"/>
    <mergeCell ref="CH28:CH29"/>
    <mergeCell ref="CI28:CI29"/>
    <mergeCell ref="CJ28:CJ29"/>
    <mergeCell ref="CK28:CK29"/>
    <mergeCell ref="BZ28:BZ29"/>
    <mergeCell ref="CA28:CA29"/>
    <mergeCell ref="CB28:CB29"/>
    <mergeCell ref="CC28:CC29"/>
    <mergeCell ref="CD28:CD29"/>
    <mergeCell ref="CE28:CE29"/>
    <mergeCell ref="BT28:BT29"/>
    <mergeCell ref="BU28:BU29"/>
    <mergeCell ref="BV28:BV29"/>
    <mergeCell ref="BW28:BW29"/>
    <mergeCell ref="BX28:BX29"/>
    <mergeCell ref="BY28:BY29"/>
    <mergeCell ref="BN28:BN29"/>
    <mergeCell ref="BO28:BO29"/>
    <mergeCell ref="BP28:BP29"/>
    <mergeCell ref="BQ28:BQ29"/>
    <mergeCell ref="BR28:BR29"/>
    <mergeCell ref="BS28:BS29"/>
    <mergeCell ref="BH28:BH29"/>
    <mergeCell ref="BI28:BI29"/>
    <mergeCell ref="BJ28:BJ29"/>
    <mergeCell ref="BK28:BK29"/>
    <mergeCell ref="BL28:BL29"/>
    <mergeCell ref="BM28:BM29"/>
    <mergeCell ref="BB28:BB29"/>
    <mergeCell ref="BC28:BC29"/>
    <mergeCell ref="BD28:BD29"/>
    <mergeCell ref="BE28:BE29"/>
    <mergeCell ref="BF28:BF29"/>
    <mergeCell ref="BG28:BG29"/>
    <mergeCell ref="AV28:AV29"/>
    <mergeCell ref="AW28:AW29"/>
    <mergeCell ref="AX28:AX29"/>
    <mergeCell ref="AY28:AY29"/>
    <mergeCell ref="AZ28:AZ29"/>
    <mergeCell ref="BA28:BA29"/>
    <mergeCell ref="AP28:AP29"/>
    <mergeCell ref="AQ28:AQ29"/>
    <mergeCell ref="AR28:AR29"/>
    <mergeCell ref="AS28:AS29"/>
    <mergeCell ref="AT28:AT29"/>
    <mergeCell ref="AU28:AU29"/>
    <mergeCell ref="AJ28:AJ29"/>
    <mergeCell ref="AK28:AK29"/>
    <mergeCell ref="AL28:AL29"/>
    <mergeCell ref="AM28:AM29"/>
    <mergeCell ref="AN28:AN29"/>
    <mergeCell ref="AO28:AO29"/>
    <mergeCell ref="AD28:AD29"/>
    <mergeCell ref="AE28:AE29"/>
    <mergeCell ref="AF28:AF29"/>
    <mergeCell ref="AG28:AG29"/>
    <mergeCell ref="AH28:AH29"/>
    <mergeCell ref="AI28:AI29"/>
    <mergeCell ref="X28:X29"/>
    <mergeCell ref="Y28:Y29"/>
    <mergeCell ref="Z28:Z29"/>
    <mergeCell ref="AA28:AA29"/>
    <mergeCell ref="AB28:AB29"/>
    <mergeCell ref="AC28:AC29"/>
    <mergeCell ref="R28:R29"/>
    <mergeCell ref="S28:S29"/>
    <mergeCell ref="T28:T29"/>
    <mergeCell ref="U28:U29"/>
    <mergeCell ref="V28:V29"/>
    <mergeCell ref="W28:W29"/>
    <mergeCell ref="CW26:CW27"/>
    <mergeCell ref="CX26:CX27"/>
    <mergeCell ref="A28:A29"/>
    <mergeCell ref="J28:J29"/>
    <mergeCell ref="K28:K29"/>
    <mergeCell ref="L28:L29"/>
    <mergeCell ref="M28:M29"/>
    <mergeCell ref="O28:O29"/>
    <mergeCell ref="P28:P29"/>
    <mergeCell ref="Q28:Q29"/>
    <mergeCell ref="CQ26:CQ27"/>
    <mergeCell ref="CR26:CR27"/>
    <mergeCell ref="CS26:CS27"/>
    <mergeCell ref="CT26:CT27"/>
    <mergeCell ref="CU26:CU27"/>
    <mergeCell ref="CV26:CV27"/>
    <mergeCell ref="CK26:CK27"/>
    <mergeCell ref="CL26:CL27"/>
    <mergeCell ref="CM26:CM27"/>
    <mergeCell ref="CN26:CN27"/>
    <mergeCell ref="CO26:CO27"/>
    <mergeCell ref="CP26:CP27"/>
    <mergeCell ref="CE26:CE27"/>
    <mergeCell ref="CF26:CF27"/>
    <mergeCell ref="CG26:CG27"/>
    <mergeCell ref="CH26:CH27"/>
    <mergeCell ref="CI26:CI27"/>
    <mergeCell ref="CJ26:CJ27"/>
    <mergeCell ref="BY26:BY27"/>
    <mergeCell ref="BZ26:BZ27"/>
    <mergeCell ref="CA26:CA27"/>
    <mergeCell ref="CB26:CB27"/>
    <mergeCell ref="CC26:CC27"/>
    <mergeCell ref="CD26:CD27"/>
    <mergeCell ref="BS26:BS27"/>
    <mergeCell ref="BT26:BT27"/>
    <mergeCell ref="BU26:BU27"/>
    <mergeCell ref="BV26:BV27"/>
    <mergeCell ref="BW26:BW27"/>
    <mergeCell ref="BX26:BX27"/>
    <mergeCell ref="BM26:BM27"/>
    <mergeCell ref="BN26:BN27"/>
    <mergeCell ref="BO26:BO27"/>
    <mergeCell ref="BP26:BP27"/>
    <mergeCell ref="BQ26:BQ27"/>
    <mergeCell ref="BR26:BR27"/>
    <mergeCell ref="BG26:BG27"/>
    <mergeCell ref="BH26:BH27"/>
    <mergeCell ref="BI26:BI27"/>
    <mergeCell ref="BJ26:BJ27"/>
    <mergeCell ref="BK26:BK27"/>
    <mergeCell ref="BL26:BL27"/>
    <mergeCell ref="BA26:BA27"/>
    <mergeCell ref="BB26:BB27"/>
    <mergeCell ref="BC26:BC27"/>
    <mergeCell ref="BD26:BD27"/>
    <mergeCell ref="BE26:BE27"/>
    <mergeCell ref="BF26:BF27"/>
    <mergeCell ref="AU26:AU27"/>
    <mergeCell ref="AV26:AV27"/>
    <mergeCell ref="AW26:AW27"/>
    <mergeCell ref="AX26:AX27"/>
    <mergeCell ref="AY26:AY27"/>
    <mergeCell ref="AZ26:AZ27"/>
    <mergeCell ref="AO26:AO27"/>
    <mergeCell ref="AP26:AP27"/>
    <mergeCell ref="AQ26:AQ27"/>
    <mergeCell ref="AR26:AR27"/>
    <mergeCell ref="AS26:AS27"/>
    <mergeCell ref="AT26:AT27"/>
    <mergeCell ref="AI26:AI27"/>
    <mergeCell ref="AJ26:AJ27"/>
    <mergeCell ref="AK26:AK27"/>
    <mergeCell ref="AL26:AL27"/>
    <mergeCell ref="AM26:AM27"/>
    <mergeCell ref="AN26:AN27"/>
    <mergeCell ref="AC26:AC27"/>
    <mergeCell ref="AD26:AD27"/>
    <mergeCell ref="AE26:AE27"/>
    <mergeCell ref="AF26:AF27"/>
    <mergeCell ref="AG26:AG27"/>
    <mergeCell ref="AH26:AH27"/>
    <mergeCell ref="W26:W27"/>
    <mergeCell ref="X26:X27"/>
    <mergeCell ref="Y26:Y27"/>
    <mergeCell ref="Z26:Z27"/>
    <mergeCell ref="AA26:AA27"/>
    <mergeCell ref="AB26:AB27"/>
    <mergeCell ref="Q26:Q27"/>
    <mergeCell ref="R26:R27"/>
    <mergeCell ref="S26:S27"/>
    <mergeCell ref="T26:T27"/>
    <mergeCell ref="U26:U27"/>
    <mergeCell ref="V26:V27"/>
    <mergeCell ref="CV24:CV25"/>
    <mergeCell ref="CW24:CW25"/>
    <mergeCell ref="CX24:CX25"/>
    <mergeCell ref="A26:A27"/>
    <mergeCell ref="J26:J27"/>
    <mergeCell ref="K26:K27"/>
    <mergeCell ref="L26:L27"/>
    <mergeCell ref="M26:M27"/>
    <mergeCell ref="O26:O27"/>
    <mergeCell ref="P26:P27"/>
    <mergeCell ref="CP24:CP25"/>
    <mergeCell ref="CQ24:CQ25"/>
    <mergeCell ref="CR24:CR25"/>
    <mergeCell ref="CS24:CS25"/>
    <mergeCell ref="CT24:CT25"/>
    <mergeCell ref="CU24:CU25"/>
    <mergeCell ref="CJ24:CJ25"/>
    <mergeCell ref="CK24:CK25"/>
    <mergeCell ref="CL24:CL25"/>
    <mergeCell ref="CM24:CM25"/>
    <mergeCell ref="CN24:CN25"/>
    <mergeCell ref="CO24:CO25"/>
    <mergeCell ref="CD24:CD25"/>
    <mergeCell ref="CE24:CE25"/>
    <mergeCell ref="CF24:CF25"/>
    <mergeCell ref="CG24:CG25"/>
    <mergeCell ref="CH24:CH25"/>
    <mergeCell ref="CI24:CI25"/>
    <mergeCell ref="BX24:BX25"/>
    <mergeCell ref="BY24:BY25"/>
    <mergeCell ref="BZ24:BZ25"/>
    <mergeCell ref="CA24:CA25"/>
    <mergeCell ref="CB24:CB25"/>
    <mergeCell ref="CC24:CC25"/>
    <mergeCell ref="BR24:BR25"/>
    <mergeCell ref="BS24:BS25"/>
    <mergeCell ref="BT24:BT25"/>
    <mergeCell ref="BU24:BU25"/>
    <mergeCell ref="BV24:BV25"/>
    <mergeCell ref="BW24:BW25"/>
    <mergeCell ref="BL24:BL25"/>
    <mergeCell ref="BM24:BM25"/>
    <mergeCell ref="BN24:BN25"/>
    <mergeCell ref="BO24:BO25"/>
    <mergeCell ref="BP24:BP25"/>
    <mergeCell ref="BQ24:BQ25"/>
    <mergeCell ref="BF24:BF25"/>
    <mergeCell ref="BG24:BG25"/>
    <mergeCell ref="BH24:BH25"/>
    <mergeCell ref="BI24:BI25"/>
    <mergeCell ref="BJ24:BJ25"/>
    <mergeCell ref="BK24:BK25"/>
    <mergeCell ref="AZ24:AZ25"/>
    <mergeCell ref="BA24:BA25"/>
    <mergeCell ref="BB24:BB25"/>
    <mergeCell ref="BC24:BC25"/>
    <mergeCell ref="BD24:BD25"/>
    <mergeCell ref="BE24:BE25"/>
    <mergeCell ref="AT24:AT25"/>
    <mergeCell ref="AU24:AU25"/>
    <mergeCell ref="AV24:AV25"/>
    <mergeCell ref="AW24:AW25"/>
    <mergeCell ref="AX24:AX25"/>
    <mergeCell ref="AY24:AY25"/>
    <mergeCell ref="AN24:AN25"/>
    <mergeCell ref="AO24:AO25"/>
    <mergeCell ref="AP24:AP25"/>
    <mergeCell ref="AQ24:AQ25"/>
    <mergeCell ref="AR24:AR25"/>
    <mergeCell ref="AS24:AS25"/>
    <mergeCell ref="AH24:AH25"/>
    <mergeCell ref="AI24:AI25"/>
    <mergeCell ref="AJ24:AJ25"/>
    <mergeCell ref="AK24:AK25"/>
    <mergeCell ref="AL24:AL25"/>
    <mergeCell ref="AM24:AM25"/>
    <mergeCell ref="AB24:AB25"/>
    <mergeCell ref="AC24:AC25"/>
    <mergeCell ref="AD24:AD25"/>
    <mergeCell ref="AE24:AE25"/>
    <mergeCell ref="AF24:AF25"/>
    <mergeCell ref="AG24:AG25"/>
    <mergeCell ref="V24:V25"/>
    <mergeCell ref="W24:W25"/>
    <mergeCell ref="X24:X25"/>
    <mergeCell ref="Y24:Y25"/>
    <mergeCell ref="Z24:Z25"/>
    <mergeCell ref="AA24:AA25"/>
    <mergeCell ref="P24:P25"/>
    <mergeCell ref="Q24:Q25"/>
    <mergeCell ref="R24:R25"/>
    <mergeCell ref="S24:S25"/>
    <mergeCell ref="T24:T25"/>
    <mergeCell ref="U24:U25"/>
    <mergeCell ref="A24:A25"/>
    <mergeCell ref="J24:J25"/>
    <mergeCell ref="K24:K25"/>
    <mergeCell ref="L24:L25"/>
    <mergeCell ref="M24:M25"/>
    <mergeCell ref="O24:O25"/>
    <mergeCell ref="CS21:CS22"/>
    <mergeCell ref="CT21:CT22"/>
    <mergeCell ref="CU21:CU22"/>
    <mergeCell ref="CV21:CV22"/>
    <mergeCell ref="CW21:CW22"/>
    <mergeCell ref="BU21:BU22"/>
    <mergeCell ref="BV21:BV22"/>
    <mergeCell ref="BW21:BW22"/>
    <mergeCell ref="BX21:BX22"/>
    <mergeCell ref="BY21:BY22"/>
    <mergeCell ref="BZ21:BZ22"/>
    <mergeCell ref="BO21:BO22"/>
    <mergeCell ref="BP21:BP22"/>
    <mergeCell ref="BQ21:BQ22"/>
    <mergeCell ref="BR21:BR22"/>
    <mergeCell ref="BS21:BS22"/>
    <mergeCell ref="BT21:BT22"/>
    <mergeCell ref="BI21:BI22"/>
    <mergeCell ref="BJ21:BJ22"/>
    <mergeCell ref="BK21:BK22"/>
    <mergeCell ref="CX21:CX22"/>
    <mergeCell ref="CM21:CM22"/>
    <mergeCell ref="CN21:CN22"/>
    <mergeCell ref="CO21:CO22"/>
    <mergeCell ref="CP21:CP22"/>
    <mergeCell ref="CQ21:CQ22"/>
    <mergeCell ref="CR21:CR22"/>
    <mergeCell ref="CG21:CG22"/>
    <mergeCell ref="CH21:CH22"/>
    <mergeCell ref="CI21:CI22"/>
    <mergeCell ref="CJ21:CJ22"/>
    <mergeCell ref="CK21:CK22"/>
    <mergeCell ref="CL21:CL22"/>
    <mergeCell ref="CA21:CA22"/>
    <mergeCell ref="CB21:CB22"/>
    <mergeCell ref="CC21:CC22"/>
    <mergeCell ref="CD21:CD22"/>
    <mergeCell ref="CE21:CE22"/>
    <mergeCell ref="CF21:CF22"/>
    <mergeCell ref="BL21:BL22"/>
    <mergeCell ref="BM21:BM22"/>
    <mergeCell ref="BN21:BN22"/>
    <mergeCell ref="BC21:BC22"/>
    <mergeCell ref="BD21:BD22"/>
    <mergeCell ref="BE21:BE22"/>
    <mergeCell ref="BF21:BF22"/>
    <mergeCell ref="BG21:BG22"/>
    <mergeCell ref="BH21:BH22"/>
    <mergeCell ref="AW21:AW22"/>
    <mergeCell ref="AX21:AX22"/>
    <mergeCell ref="AY21:AY22"/>
    <mergeCell ref="AZ21:AZ22"/>
    <mergeCell ref="BA21:BA22"/>
    <mergeCell ref="BB21:BB22"/>
    <mergeCell ref="AQ21:AQ22"/>
    <mergeCell ref="AR21:AR22"/>
    <mergeCell ref="AS21:AS22"/>
    <mergeCell ref="AT21:AT22"/>
    <mergeCell ref="AU21:AU22"/>
    <mergeCell ref="AV21:AV22"/>
    <mergeCell ref="AK21:AK22"/>
    <mergeCell ref="AL21:AL22"/>
    <mergeCell ref="AM21:AM22"/>
    <mergeCell ref="AN21:AN22"/>
    <mergeCell ref="AO21:AO22"/>
    <mergeCell ref="AP21:AP22"/>
    <mergeCell ref="AE21:AE22"/>
    <mergeCell ref="AF21:AF22"/>
    <mergeCell ref="AG21:AG22"/>
    <mergeCell ref="AH21:AH22"/>
    <mergeCell ref="AI21:AI22"/>
    <mergeCell ref="AJ21:AJ22"/>
    <mergeCell ref="Y21:Y22"/>
    <mergeCell ref="Z21:Z22"/>
    <mergeCell ref="AA21:AA22"/>
    <mergeCell ref="AB21:AB22"/>
    <mergeCell ref="AC21:AC22"/>
    <mergeCell ref="AD21:AD22"/>
    <mergeCell ref="S21:S22"/>
    <mergeCell ref="T21:T22"/>
    <mergeCell ref="U21:U22"/>
    <mergeCell ref="V21:V22"/>
    <mergeCell ref="W21:W22"/>
    <mergeCell ref="X21:X22"/>
    <mergeCell ref="CX19:CX20"/>
    <mergeCell ref="A21:A22"/>
    <mergeCell ref="J21:J22"/>
    <mergeCell ref="K21:K22"/>
    <mergeCell ref="L21:L22"/>
    <mergeCell ref="M21:M22"/>
    <mergeCell ref="O21:O22"/>
    <mergeCell ref="P21:P22"/>
    <mergeCell ref="Q21:Q22"/>
    <mergeCell ref="R21:R22"/>
    <mergeCell ref="CR19:CR20"/>
    <mergeCell ref="CS19:CS20"/>
    <mergeCell ref="CT19:CT20"/>
    <mergeCell ref="CU19:CU20"/>
    <mergeCell ref="CV19:CV20"/>
    <mergeCell ref="CW19:CW20"/>
    <mergeCell ref="CL19:CL20"/>
    <mergeCell ref="CM19:CM20"/>
    <mergeCell ref="CN19:CN20"/>
    <mergeCell ref="CO19:CO20"/>
    <mergeCell ref="CP19:CP20"/>
    <mergeCell ref="CQ19:CQ20"/>
    <mergeCell ref="CF19:CF20"/>
    <mergeCell ref="CG19:CG20"/>
    <mergeCell ref="CH19:CH20"/>
    <mergeCell ref="CI19:CI20"/>
    <mergeCell ref="CJ19:CJ20"/>
    <mergeCell ref="CK19:CK20"/>
    <mergeCell ref="BZ19:BZ20"/>
    <mergeCell ref="CA19:CA20"/>
    <mergeCell ref="CB19:CB20"/>
    <mergeCell ref="CC19:CC20"/>
    <mergeCell ref="CD19:CD20"/>
    <mergeCell ref="CE19:CE20"/>
    <mergeCell ref="BT19:BT20"/>
    <mergeCell ref="BU19:BU20"/>
    <mergeCell ref="BV19:BV20"/>
    <mergeCell ref="BW19:BW20"/>
    <mergeCell ref="BX19:BX20"/>
    <mergeCell ref="BY19:BY20"/>
    <mergeCell ref="BN19:BN20"/>
    <mergeCell ref="BO19:BO20"/>
    <mergeCell ref="BP19:BP20"/>
    <mergeCell ref="BQ19:BQ20"/>
    <mergeCell ref="BR19:BR20"/>
    <mergeCell ref="BS19:BS20"/>
    <mergeCell ref="BH19:BH20"/>
    <mergeCell ref="BI19:BI20"/>
    <mergeCell ref="BJ19:BJ20"/>
    <mergeCell ref="BK19:BK20"/>
    <mergeCell ref="BL19:BL20"/>
    <mergeCell ref="BM19:BM20"/>
    <mergeCell ref="BB19:BB20"/>
    <mergeCell ref="BC19:BC20"/>
    <mergeCell ref="BD19:BD20"/>
    <mergeCell ref="BE19:BE20"/>
    <mergeCell ref="BF19:BF20"/>
    <mergeCell ref="BG19:BG20"/>
    <mergeCell ref="AV19:AV20"/>
    <mergeCell ref="AW19:AW20"/>
    <mergeCell ref="AX19:AX20"/>
    <mergeCell ref="AY19:AY20"/>
    <mergeCell ref="AZ19:AZ20"/>
    <mergeCell ref="BA19:BA20"/>
    <mergeCell ref="AP19:AP20"/>
    <mergeCell ref="AQ19:AQ20"/>
    <mergeCell ref="AR19:AR20"/>
    <mergeCell ref="AS19:AS20"/>
    <mergeCell ref="AT19:AT20"/>
    <mergeCell ref="AU19:AU20"/>
    <mergeCell ref="AJ19:AJ20"/>
    <mergeCell ref="AK19:AK20"/>
    <mergeCell ref="AL19:AL20"/>
    <mergeCell ref="AM19:AM20"/>
    <mergeCell ref="AN19:AN20"/>
    <mergeCell ref="AO19:AO20"/>
    <mergeCell ref="AD19:AD20"/>
    <mergeCell ref="AE19:AE20"/>
    <mergeCell ref="AF19:AF20"/>
    <mergeCell ref="AG19:AG20"/>
    <mergeCell ref="AH19:AH20"/>
    <mergeCell ref="AI19:AI20"/>
    <mergeCell ref="X19:X20"/>
    <mergeCell ref="Y19:Y20"/>
    <mergeCell ref="Z19:Z20"/>
    <mergeCell ref="AA19:AA20"/>
    <mergeCell ref="AB19:AB20"/>
    <mergeCell ref="AC19:AC20"/>
    <mergeCell ref="R19:R20"/>
    <mergeCell ref="S19:S20"/>
    <mergeCell ref="T19:T20"/>
    <mergeCell ref="U19:U20"/>
    <mergeCell ref="V19:V20"/>
    <mergeCell ref="W19:W20"/>
    <mergeCell ref="CW17:CW18"/>
    <mergeCell ref="CX17:CX18"/>
    <mergeCell ref="A19:A20"/>
    <mergeCell ref="J19:J20"/>
    <mergeCell ref="K19:K20"/>
    <mergeCell ref="L19:L20"/>
    <mergeCell ref="M19:M20"/>
    <mergeCell ref="O19:O20"/>
    <mergeCell ref="P19:P20"/>
    <mergeCell ref="Q19:Q20"/>
    <mergeCell ref="CQ17:CQ18"/>
    <mergeCell ref="CR17:CR18"/>
    <mergeCell ref="CS17:CS18"/>
    <mergeCell ref="CT17:CT18"/>
    <mergeCell ref="CU17:CU18"/>
    <mergeCell ref="CV17:CV18"/>
    <mergeCell ref="CK17:CK18"/>
    <mergeCell ref="CL17:CL18"/>
    <mergeCell ref="CM17:CM18"/>
    <mergeCell ref="CN17:CN18"/>
    <mergeCell ref="CO17:CO18"/>
    <mergeCell ref="CP17:CP18"/>
    <mergeCell ref="CE17:CE18"/>
    <mergeCell ref="CF17:CF18"/>
    <mergeCell ref="CG17:CG18"/>
    <mergeCell ref="CH17:CH18"/>
    <mergeCell ref="CI17:CI18"/>
    <mergeCell ref="CJ17:CJ18"/>
    <mergeCell ref="BY17:BY18"/>
    <mergeCell ref="BZ17:BZ18"/>
    <mergeCell ref="CA17:CA18"/>
    <mergeCell ref="CB17:CB18"/>
    <mergeCell ref="CC17:CC18"/>
    <mergeCell ref="CD17:CD18"/>
    <mergeCell ref="BS17:BS18"/>
    <mergeCell ref="BT17:BT18"/>
    <mergeCell ref="BU17:BU18"/>
    <mergeCell ref="BV17:BV18"/>
    <mergeCell ref="BW17:BW18"/>
    <mergeCell ref="BX17:BX18"/>
    <mergeCell ref="BM17:BM18"/>
    <mergeCell ref="BN17:BN18"/>
    <mergeCell ref="BO17:BO18"/>
    <mergeCell ref="BP17:BP18"/>
    <mergeCell ref="BQ17:BQ18"/>
    <mergeCell ref="BR17:BR18"/>
    <mergeCell ref="BG17:BG18"/>
    <mergeCell ref="BH17:BH18"/>
    <mergeCell ref="BI17:BI18"/>
    <mergeCell ref="BJ17:BJ18"/>
    <mergeCell ref="BK17:BK18"/>
    <mergeCell ref="BL17:BL18"/>
    <mergeCell ref="BA17:BA18"/>
    <mergeCell ref="BB17:BB18"/>
    <mergeCell ref="BC17:BC18"/>
    <mergeCell ref="BD17:BD18"/>
    <mergeCell ref="BE17:BE18"/>
    <mergeCell ref="BF17:BF18"/>
    <mergeCell ref="AU17:AU18"/>
    <mergeCell ref="AV17:AV18"/>
    <mergeCell ref="AW17:AW18"/>
    <mergeCell ref="AX17:AX18"/>
    <mergeCell ref="AY17:AY18"/>
    <mergeCell ref="AZ17:AZ18"/>
    <mergeCell ref="AO17:AO18"/>
    <mergeCell ref="AP17:AP18"/>
    <mergeCell ref="AQ17:AQ18"/>
    <mergeCell ref="AR17:AR18"/>
    <mergeCell ref="AS17:AS18"/>
    <mergeCell ref="AT17:AT18"/>
    <mergeCell ref="AI17:AI18"/>
    <mergeCell ref="AJ17:AJ18"/>
    <mergeCell ref="AK17:AK18"/>
    <mergeCell ref="AL17:AL18"/>
    <mergeCell ref="AM17:AM18"/>
    <mergeCell ref="AN17:AN18"/>
    <mergeCell ref="AC17:AC18"/>
    <mergeCell ref="AD17:AD18"/>
    <mergeCell ref="AE17:AE18"/>
    <mergeCell ref="AF17:AF18"/>
    <mergeCell ref="AG17:AG18"/>
    <mergeCell ref="AH17:AH18"/>
    <mergeCell ref="W17:W18"/>
    <mergeCell ref="X17:X18"/>
    <mergeCell ref="Y17:Y18"/>
    <mergeCell ref="Z17:Z18"/>
    <mergeCell ref="AA17:AA18"/>
    <mergeCell ref="AB17:AB18"/>
    <mergeCell ref="Q17:Q18"/>
    <mergeCell ref="R17:R18"/>
    <mergeCell ref="S17:S18"/>
    <mergeCell ref="T17:T18"/>
    <mergeCell ref="U17:U18"/>
    <mergeCell ref="V17:V18"/>
    <mergeCell ref="CV14:CV15"/>
    <mergeCell ref="CW14:CW15"/>
    <mergeCell ref="CX14:CX15"/>
    <mergeCell ref="A17:A18"/>
    <mergeCell ref="J17:J18"/>
    <mergeCell ref="K17:K18"/>
    <mergeCell ref="L17:L18"/>
    <mergeCell ref="M17:M18"/>
    <mergeCell ref="O17:O18"/>
    <mergeCell ref="P17:P18"/>
    <mergeCell ref="CP14:CP15"/>
    <mergeCell ref="CQ14:CQ15"/>
    <mergeCell ref="CR14:CR15"/>
    <mergeCell ref="CS14:CS15"/>
    <mergeCell ref="CT14:CT15"/>
    <mergeCell ref="CU14:CU15"/>
    <mergeCell ref="CJ14:CJ15"/>
    <mergeCell ref="CK14:CK15"/>
    <mergeCell ref="CL14:CL15"/>
    <mergeCell ref="CM14:CM15"/>
    <mergeCell ref="CN14:CN15"/>
    <mergeCell ref="CO14:CO15"/>
    <mergeCell ref="CD14:CD15"/>
    <mergeCell ref="CE14:CE15"/>
    <mergeCell ref="CF14:CF15"/>
    <mergeCell ref="CG14:CG15"/>
    <mergeCell ref="CH14:CH15"/>
    <mergeCell ref="CI14:CI15"/>
    <mergeCell ref="BX14:BX15"/>
    <mergeCell ref="BY14:BY15"/>
    <mergeCell ref="BZ14:BZ15"/>
    <mergeCell ref="CA14:CA15"/>
    <mergeCell ref="CB14:CB15"/>
    <mergeCell ref="CC14:CC15"/>
    <mergeCell ref="BR14:BR15"/>
    <mergeCell ref="BS14:BS15"/>
    <mergeCell ref="BT14:BT15"/>
    <mergeCell ref="BU14:BU15"/>
    <mergeCell ref="BV14:BV15"/>
    <mergeCell ref="BW14:BW15"/>
    <mergeCell ref="BL14:BL15"/>
    <mergeCell ref="BM14:BM15"/>
    <mergeCell ref="BN14:BN15"/>
    <mergeCell ref="BO14:BO15"/>
    <mergeCell ref="BP14:BP15"/>
    <mergeCell ref="BQ14:BQ15"/>
    <mergeCell ref="BF14:BF15"/>
    <mergeCell ref="BG14:BG15"/>
    <mergeCell ref="BH14:BH15"/>
    <mergeCell ref="BI14:BI15"/>
    <mergeCell ref="BJ14:BJ15"/>
    <mergeCell ref="BK14:BK15"/>
    <mergeCell ref="AZ14:AZ15"/>
    <mergeCell ref="BA14:BA15"/>
    <mergeCell ref="BB14:BB15"/>
    <mergeCell ref="BC14:BC15"/>
    <mergeCell ref="BD14:BD15"/>
    <mergeCell ref="BE14:BE15"/>
    <mergeCell ref="AT14:AT15"/>
    <mergeCell ref="AU14:AU15"/>
    <mergeCell ref="AV14:AV15"/>
    <mergeCell ref="AW14:AW15"/>
    <mergeCell ref="AX14:AX15"/>
    <mergeCell ref="AY14:AY15"/>
    <mergeCell ref="AN14:AN15"/>
    <mergeCell ref="AO14:AO15"/>
    <mergeCell ref="AP14:AP15"/>
    <mergeCell ref="AQ14:AQ15"/>
    <mergeCell ref="AR14:AR15"/>
    <mergeCell ref="AS14:AS15"/>
    <mergeCell ref="AH14:AH15"/>
    <mergeCell ref="AI14:AI15"/>
    <mergeCell ref="AJ14:AJ15"/>
    <mergeCell ref="AK14:AK15"/>
    <mergeCell ref="AL14:AL15"/>
    <mergeCell ref="AM14:AM15"/>
    <mergeCell ref="AB14:AB15"/>
    <mergeCell ref="AC14:AC15"/>
    <mergeCell ref="AD14:AD15"/>
    <mergeCell ref="AE14:AE15"/>
    <mergeCell ref="AF14:AF15"/>
    <mergeCell ref="AG14:AG15"/>
    <mergeCell ref="V14:V15"/>
    <mergeCell ref="W14:W15"/>
    <mergeCell ref="X14:X15"/>
    <mergeCell ref="Y14:Y15"/>
    <mergeCell ref="Z14:Z15"/>
    <mergeCell ref="AA14:AA15"/>
    <mergeCell ref="P14:P15"/>
    <mergeCell ref="Q14:Q15"/>
    <mergeCell ref="R14:R15"/>
    <mergeCell ref="S14:S15"/>
    <mergeCell ref="T14:T15"/>
    <mergeCell ref="U14:U15"/>
    <mergeCell ref="CU12:CU13"/>
    <mergeCell ref="CV12:CV13"/>
    <mergeCell ref="CW12:CW13"/>
    <mergeCell ref="CX12:CX13"/>
    <mergeCell ref="A14:A15"/>
    <mergeCell ref="J14:J15"/>
    <mergeCell ref="K14:K15"/>
    <mergeCell ref="L14:L15"/>
    <mergeCell ref="M14:M15"/>
    <mergeCell ref="O14:O15"/>
    <mergeCell ref="CO12:CO13"/>
    <mergeCell ref="CP12:CP13"/>
    <mergeCell ref="CQ12:CQ13"/>
    <mergeCell ref="CR12:CR13"/>
    <mergeCell ref="CS12:CS13"/>
    <mergeCell ref="CT12:CT13"/>
    <mergeCell ref="CI12:CI13"/>
    <mergeCell ref="CJ12:CJ13"/>
    <mergeCell ref="CK12:CK13"/>
    <mergeCell ref="CL12:CL13"/>
    <mergeCell ref="CM12:CM13"/>
    <mergeCell ref="CN12:CN13"/>
    <mergeCell ref="CC12:CC13"/>
    <mergeCell ref="CD12:CD13"/>
    <mergeCell ref="CE12:CE13"/>
    <mergeCell ref="CF12:CF13"/>
    <mergeCell ref="CG12:CG13"/>
    <mergeCell ref="CH12:CH13"/>
    <mergeCell ref="BW12:BW13"/>
    <mergeCell ref="BX12:BX13"/>
    <mergeCell ref="BY12:BY13"/>
    <mergeCell ref="BZ12:BZ13"/>
    <mergeCell ref="CA12:CA13"/>
    <mergeCell ref="CB12:CB13"/>
    <mergeCell ref="BQ12:BQ13"/>
    <mergeCell ref="BR12:BR13"/>
    <mergeCell ref="BS12:BS13"/>
    <mergeCell ref="BT12:BT13"/>
    <mergeCell ref="BU12:BU13"/>
    <mergeCell ref="BV12:BV13"/>
    <mergeCell ref="BK12:BK13"/>
    <mergeCell ref="BL12:BL13"/>
    <mergeCell ref="BM12:BM13"/>
    <mergeCell ref="BN12:BN13"/>
    <mergeCell ref="BO12:BO13"/>
    <mergeCell ref="BP12:BP13"/>
    <mergeCell ref="BE12:BE13"/>
    <mergeCell ref="BF12:BF13"/>
    <mergeCell ref="BG12:BG13"/>
    <mergeCell ref="BH12:BH13"/>
    <mergeCell ref="BI12:BI13"/>
    <mergeCell ref="BJ12:BJ13"/>
    <mergeCell ref="AY12:AY13"/>
    <mergeCell ref="AZ12:AZ13"/>
    <mergeCell ref="BA12:BA13"/>
    <mergeCell ref="BB12:BB13"/>
    <mergeCell ref="BC12:BC13"/>
    <mergeCell ref="BD12:BD13"/>
    <mergeCell ref="AS12:AS13"/>
    <mergeCell ref="AT12:AT13"/>
    <mergeCell ref="AU12:AU13"/>
    <mergeCell ref="AV12:AV13"/>
    <mergeCell ref="AW12:AW13"/>
    <mergeCell ref="AX12:AX13"/>
    <mergeCell ref="AM12:AM13"/>
    <mergeCell ref="AN12:AN13"/>
    <mergeCell ref="AO12:AO13"/>
    <mergeCell ref="AP12:AP13"/>
    <mergeCell ref="AQ12:AQ13"/>
    <mergeCell ref="AR12:AR13"/>
    <mergeCell ref="AG12:AG13"/>
    <mergeCell ref="AH12:AH13"/>
    <mergeCell ref="AI12:AI13"/>
    <mergeCell ref="AJ12:AJ13"/>
    <mergeCell ref="AK12:AK13"/>
    <mergeCell ref="AL12:AL13"/>
    <mergeCell ref="AA12:AA13"/>
    <mergeCell ref="AB12:AB13"/>
    <mergeCell ref="AC12:AC13"/>
    <mergeCell ref="AD12:AD13"/>
    <mergeCell ref="AE12:AE13"/>
    <mergeCell ref="AF12:AF13"/>
    <mergeCell ref="U12:U13"/>
    <mergeCell ref="V12:V13"/>
    <mergeCell ref="W12:W13"/>
    <mergeCell ref="X12:X13"/>
    <mergeCell ref="Y12:Y13"/>
    <mergeCell ref="Z12:Z13"/>
    <mergeCell ref="O12:O13"/>
    <mergeCell ref="P12:P13"/>
    <mergeCell ref="Q12:Q13"/>
    <mergeCell ref="R12:R13"/>
    <mergeCell ref="S12:S13"/>
    <mergeCell ref="T12:T13"/>
    <mergeCell ref="CU10:CU11"/>
    <mergeCell ref="CV10:CV11"/>
    <mergeCell ref="CW10:CW11"/>
    <mergeCell ref="CX10:CX11"/>
    <mergeCell ref="A12:A13"/>
    <mergeCell ref="J12:J13"/>
    <mergeCell ref="K12:K13"/>
    <mergeCell ref="L12:L13"/>
    <mergeCell ref="M12:M13"/>
    <mergeCell ref="N12:N13"/>
    <mergeCell ref="CO10:CO11"/>
    <mergeCell ref="CP10:CP11"/>
    <mergeCell ref="CQ10:CQ11"/>
    <mergeCell ref="CR10:CR11"/>
    <mergeCell ref="CS10:CS11"/>
    <mergeCell ref="CT10:CT11"/>
    <mergeCell ref="CI10:CI11"/>
    <mergeCell ref="CJ10:CJ11"/>
    <mergeCell ref="CK10:CK11"/>
    <mergeCell ref="CL10:CL11"/>
    <mergeCell ref="CM10:CM11"/>
    <mergeCell ref="CN10:CN11"/>
    <mergeCell ref="CC10:CC11"/>
    <mergeCell ref="CD10:CD11"/>
    <mergeCell ref="CE10:CE11"/>
    <mergeCell ref="CF10:CF11"/>
    <mergeCell ref="CG10:CG11"/>
    <mergeCell ref="CH10:CH11"/>
    <mergeCell ref="BW10:BW11"/>
    <mergeCell ref="BX10:BX11"/>
    <mergeCell ref="BY10:BY11"/>
    <mergeCell ref="BZ10:BZ11"/>
    <mergeCell ref="CA10:CA11"/>
    <mergeCell ref="CB10:CB11"/>
    <mergeCell ref="BQ10:BQ11"/>
    <mergeCell ref="BR10:BR11"/>
    <mergeCell ref="BS10:BS11"/>
    <mergeCell ref="BT10:BT11"/>
    <mergeCell ref="BU10:BU11"/>
    <mergeCell ref="BV10:BV11"/>
    <mergeCell ref="AG10:AG11"/>
    <mergeCell ref="AH10:AH11"/>
    <mergeCell ref="AI10:AI11"/>
    <mergeCell ref="AJ10:AJ11"/>
    <mergeCell ref="AK10:AK11"/>
    <mergeCell ref="AL10:AL11"/>
    <mergeCell ref="BK10:BK11"/>
    <mergeCell ref="BL10:BL11"/>
    <mergeCell ref="BM10:BM11"/>
    <mergeCell ref="BN10:BN11"/>
    <mergeCell ref="BO10:BO11"/>
    <mergeCell ref="BP10:BP11"/>
    <mergeCell ref="BE10:BE11"/>
    <mergeCell ref="BF10:BF11"/>
    <mergeCell ref="BG10:BG11"/>
    <mergeCell ref="BH10:BH11"/>
    <mergeCell ref="BI10:BI11"/>
    <mergeCell ref="BJ10:BJ11"/>
    <mergeCell ref="AY10:AY11"/>
    <mergeCell ref="AZ10:AZ11"/>
    <mergeCell ref="BA10:BA11"/>
    <mergeCell ref="BB10:BB11"/>
    <mergeCell ref="BC10:BC11"/>
    <mergeCell ref="BD10:BD11"/>
    <mergeCell ref="BS7:BS8"/>
    <mergeCell ref="BT7:BT8"/>
    <mergeCell ref="AA10:AA11"/>
    <mergeCell ref="AB10:AB11"/>
    <mergeCell ref="AC10:AC11"/>
    <mergeCell ref="AD10:AD11"/>
    <mergeCell ref="AE10:AE11"/>
    <mergeCell ref="AF10:AF11"/>
    <mergeCell ref="U10:U11"/>
    <mergeCell ref="V10:V11"/>
    <mergeCell ref="W10:W11"/>
    <mergeCell ref="X10:X11"/>
    <mergeCell ref="Y10:Y11"/>
    <mergeCell ref="Z10:Z11"/>
    <mergeCell ref="O10:O11"/>
    <mergeCell ref="P10:P11"/>
    <mergeCell ref="Q10:Q11"/>
    <mergeCell ref="R10:R11"/>
    <mergeCell ref="S10:S11"/>
    <mergeCell ref="T10:T11"/>
    <mergeCell ref="AS10:AS11"/>
    <mergeCell ref="AT10:AT11"/>
    <mergeCell ref="AU10:AU11"/>
    <mergeCell ref="AV10:AV11"/>
    <mergeCell ref="AW10:AW11"/>
    <mergeCell ref="AX10:AX11"/>
    <mergeCell ref="AM10:AM11"/>
    <mergeCell ref="AN10:AN11"/>
    <mergeCell ref="AO10:AO11"/>
    <mergeCell ref="AP10:AP11"/>
    <mergeCell ref="AQ10:AQ11"/>
    <mergeCell ref="AR10:AR11"/>
    <mergeCell ref="BE7:BE8"/>
    <mergeCell ref="BF7:BF8"/>
    <mergeCell ref="A10:A11"/>
    <mergeCell ref="J10:J11"/>
    <mergeCell ref="K10:K11"/>
    <mergeCell ref="L10:L11"/>
    <mergeCell ref="M10:M11"/>
    <mergeCell ref="N10:N11"/>
    <mergeCell ref="CQ7:CQ8"/>
    <mergeCell ref="CR7:CR8"/>
    <mergeCell ref="CS7:CS8"/>
    <mergeCell ref="CT7:CT8"/>
    <mergeCell ref="CU7:CU8"/>
    <mergeCell ref="CV7:CV8"/>
    <mergeCell ref="CK7:CK8"/>
    <mergeCell ref="CL7:CL8"/>
    <mergeCell ref="CM7:CM8"/>
    <mergeCell ref="CN7:CN8"/>
    <mergeCell ref="CO7:CO8"/>
    <mergeCell ref="CP7:CP8"/>
    <mergeCell ref="CE7:CE8"/>
    <mergeCell ref="CF7:CF8"/>
    <mergeCell ref="CG7:CG8"/>
    <mergeCell ref="CH7:CH8"/>
    <mergeCell ref="CI7:CI8"/>
    <mergeCell ref="CJ7:CJ8"/>
    <mergeCell ref="BY7:BY8"/>
    <mergeCell ref="BZ7:BZ8"/>
    <mergeCell ref="CA7:CA8"/>
    <mergeCell ref="CB7:CB8"/>
    <mergeCell ref="CC7:CC8"/>
    <mergeCell ref="CD7:CD8"/>
    <mergeCell ref="AO7:AO8"/>
    <mergeCell ref="AP7:AP8"/>
    <mergeCell ref="AQ7:AQ8"/>
    <mergeCell ref="AR7:AR8"/>
    <mergeCell ref="AS7:AS8"/>
    <mergeCell ref="AT7:AT8"/>
    <mergeCell ref="AI7:AI8"/>
    <mergeCell ref="AJ7:AJ8"/>
    <mergeCell ref="AK7:AK8"/>
    <mergeCell ref="AL7:AL8"/>
    <mergeCell ref="AM7:AM8"/>
    <mergeCell ref="AN7:AN8"/>
    <mergeCell ref="BU7:BU8"/>
    <mergeCell ref="BV7:BV8"/>
    <mergeCell ref="BW7:BW8"/>
    <mergeCell ref="BX7:BX8"/>
    <mergeCell ref="BM7:BM8"/>
    <mergeCell ref="BN7:BN8"/>
    <mergeCell ref="BO7:BO8"/>
    <mergeCell ref="BP7:BP8"/>
    <mergeCell ref="BQ7:BQ8"/>
    <mergeCell ref="BR7:BR8"/>
    <mergeCell ref="BG7:BG8"/>
    <mergeCell ref="BH7:BH8"/>
    <mergeCell ref="BI7:BI8"/>
    <mergeCell ref="BJ7:BJ8"/>
    <mergeCell ref="BK7:BK8"/>
    <mergeCell ref="BL7:BL8"/>
    <mergeCell ref="BA7:BA8"/>
    <mergeCell ref="BB7:BB8"/>
    <mergeCell ref="BC7:BC8"/>
    <mergeCell ref="BD7:BD8"/>
    <mergeCell ref="A7:A8"/>
    <mergeCell ref="J7:J8"/>
    <mergeCell ref="K7:K8"/>
    <mergeCell ref="L7:L8"/>
    <mergeCell ref="M7:M8"/>
    <mergeCell ref="A1:DN1"/>
    <mergeCell ref="A2:DN2"/>
    <mergeCell ref="A3:DN3"/>
    <mergeCell ref="AC7:AC8"/>
    <mergeCell ref="AD7:AD8"/>
    <mergeCell ref="AE7:AE8"/>
    <mergeCell ref="AF7:AF8"/>
    <mergeCell ref="AG7:AG8"/>
    <mergeCell ref="AH7:AH8"/>
    <mergeCell ref="T7:T8"/>
    <mergeCell ref="U7:U8"/>
    <mergeCell ref="V7:V8"/>
    <mergeCell ref="W7:W8"/>
    <mergeCell ref="AA7:AA8"/>
    <mergeCell ref="AB7:AB8"/>
    <mergeCell ref="N7:N8"/>
    <mergeCell ref="O7:O8"/>
    <mergeCell ref="P7:P8"/>
    <mergeCell ref="Q7:Q8"/>
    <mergeCell ref="R7:R8"/>
    <mergeCell ref="S7:S8"/>
    <mergeCell ref="AU7:AU8"/>
    <mergeCell ref="AV7:AV8"/>
    <mergeCell ref="AW7:AW8"/>
    <mergeCell ref="AX7:AX8"/>
    <mergeCell ref="AY7:AY8"/>
    <mergeCell ref="AZ7:AZ8"/>
  </mergeCells>
  <conditionalFormatting sqref="F65:H126">
    <cfRule type="expression" dxfId="7" priority="3">
      <formula>"New Rule =or(cell(""row"")=row();cell(""col"")=column())"</formula>
    </cfRule>
    <cfRule type="expression" dxfId="6" priority="4">
      <formula>OR(CELL("row")=ROW(),CELL("col")=COLUMN())</formula>
    </cfRule>
  </conditionalFormatting>
  <conditionalFormatting sqref="DG87:DI87">
    <cfRule type="expression" dxfId="5" priority="1">
      <formula>"New Rule =or(cell(""row"")=row();cell(""col"")=column())"</formula>
    </cfRule>
    <cfRule type="expression" dxfId="4" priority="2">
      <formula>OR(CELL("row")=ROW(),CELL("col")=COLUMN())</formula>
    </cfRule>
  </conditionalFormatting>
  <pageMargins left="0.24" right="0.19" top="0.52" bottom="0.44" header="0.3" footer="0.2"/>
  <pageSetup paperSize="9" scale="58" orientation="landscape" verticalDpi="0" r:id="rId1"/>
  <headerFoot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5C7A6-B56C-4FBA-B602-47A5CE6D1A04}">
  <dimension ref="A1:DO74"/>
  <sheetViews>
    <sheetView tabSelected="1" workbookViewId="0">
      <pane xSplit="110" ySplit="5" topLeftCell="DG6" activePane="bottomRight" state="frozen"/>
      <selection pane="topRight" activeCell="DG1" sqref="DG1"/>
      <selection pane="bottomLeft" activeCell="A6" sqref="A6"/>
      <selection pane="bottomRight" activeCell="DQ5" sqref="DQ5"/>
    </sheetView>
  </sheetViews>
  <sheetFormatPr defaultColWidth="10.77734375" defaultRowHeight="13.2"/>
  <cols>
    <col min="1" max="1" width="6" style="1" customWidth="1"/>
    <col min="2" max="2" width="5.109375" style="138" hidden="1" customWidth="1"/>
    <col min="3" max="3" width="15.6640625" style="1" hidden="1" customWidth="1"/>
    <col min="4" max="4" width="17.33203125" style="1" hidden="1" customWidth="1"/>
    <col min="5" max="5" width="7.5546875" style="1" hidden="1" customWidth="1"/>
    <col min="6" max="6" width="5.5546875" style="1" hidden="1" customWidth="1"/>
    <col min="7" max="7" width="6.33203125" style="1" hidden="1" customWidth="1"/>
    <col min="8" max="8" width="5.109375" style="1" hidden="1" customWidth="1"/>
    <col min="9" max="9" width="8" style="1" hidden="1" customWidth="1"/>
    <col min="10" max="10" width="15.44140625" style="55" hidden="1" customWidth="1"/>
    <col min="11" max="11" width="7.21875" style="1" hidden="1" customWidth="1"/>
    <col min="12" max="12" width="7.44140625" style="1" hidden="1" customWidth="1"/>
    <col min="13" max="13" width="8.44140625" style="1" hidden="1" customWidth="1"/>
    <col min="14" max="16" width="8.33203125" style="1" hidden="1" customWidth="1"/>
    <col min="17" max="17" width="7.21875" style="1" hidden="1" customWidth="1"/>
    <col min="18" max="18" width="6.88671875" style="1" hidden="1" customWidth="1"/>
    <col min="19" max="19" width="7.21875" style="135" hidden="1" customWidth="1"/>
    <col min="20" max="21" width="8.33203125" style="135" hidden="1" customWidth="1"/>
    <col min="22" max="22" width="9.33203125" style="135" hidden="1" customWidth="1"/>
    <col min="23" max="23" width="9" style="135" hidden="1" customWidth="1"/>
    <col min="24" max="25" width="6.21875" style="135" hidden="1" customWidth="1"/>
    <col min="26" max="103" width="9" style="135" hidden="1" customWidth="1"/>
    <col min="104" max="104" width="7.109375" style="135" hidden="1" customWidth="1"/>
    <col min="105" max="105" width="11.77734375" style="136" hidden="1" customWidth="1"/>
    <col min="106" max="107" width="9" style="1" hidden="1" customWidth="1"/>
    <col min="108" max="108" width="4.77734375" style="1" hidden="1" customWidth="1"/>
    <col min="109" max="109" width="8.33203125" style="137" hidden="1" customWidth="1"/>
    <col min="110" max="110" width="24.5546875" style="55" customWidth="1"/>
    <col min="111" max="111" width="8.77734375" style="1" customWidth="1"/>
    <col min="112" max="112" width="9.109375" style="1" customWidth="1"/>
    <col min="113" max="113" width="8.21875" style="1" customWidth="1"/>
    <col min="114" max="114" width="11.33203125" style="1" customWidth="1"/>
    <col min="115" max="115" width="7.21875" style="1" hidden="1" customWidth="1"/>
    <col min="116" max="116" width="19" style="1" hidden="1" customWidth="1"/>
    <col min="117" max="117" width="0.6640625" style="1" hidden="1" customWidth="1"/>
    <col min="118" max="118" width="11.33203125" style="135" customWidth="1"/>
    <col min="119" max="119" width="12.21875" style="1" customWidth="1"/>
    <col min="120" max="16384" width="10.77734375" style="1"/>
  </cols>
  <sheetData>
    <row r="1" spans="1:119" ht="28.2" customHeight="1">
      <c r="A1" s="183" t="s">
        <v>502</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N1" s="183"/>
      <c r="BO1" s="183"/>
      <c r="BP1" s="183"/>
      <c r="BQ1" s="183"/>
      <c r="BR1" s="183"/>
      <c r="BS1" s="183"/>
      <c r="BT1" s="183"/>
      <c r="BU1" s="183"/>
      <c r="BV1" s="183"/>
      <c r="BW1" s="183"/>
      <c r="BX1" s="183"/>
      <c r="BY1" s="183"/>
      <c r="BZ1" s="183"/>
      <c r="CA1" s="183"/>
      <c r="CB1" s="183"/>
      <c r="CC1" s="183"/>
      <c r="CD1" s="183"/>
      <c r="CE1" s="183"/>
      <c r="CF1" s="183"/>
      <c r="CG1" s="183"/>
      <c r="CH1" s="183"/>
      <c r="CI1" s="183"/>
      <c r="CJ1" s="183"/>
      <c r="CK1" s="183"/>
      <c r="CL1" s="183"/>
      <c r="CM1" s="183"/>
      <c r="CN1" s="183"/>
      <c r="CO1" s="183"/>
      <c r="CP1" s="183"/>
      <c r="CQ1" s="183"/>
      <c r="CR1" s="183"/>
      <c r="CS1" s="183"/>
      <c r="CT1" s="183"/>
      <c r="CU1" s="183"/>
      <c r="CV1" s="183"/>
      <c r="CW1" s="183"/>
      <c r="CX1" s="183"/>
      <c r="CY1" s="183"/>
      <c r="CZ1" s="183"/>
      <c r="DA1" s="183"/>
      <c r="DB1" s="183"/>
      <c r="DC1" s="183"/>
      <c r="DD1" s="183"/>
      <c r="DE1" s="183"/>
      <c r="DF1" s="183"/>
      <c r="DG1" s="183"/>
      <c r="DH1" s="183"/>
      <c r="DI1" s="183"/>
      <c r="DJ1" s="183"/>
      <c r="DK1" s="183"/>
      <c r="DL1" s="183"/>
      <c r="DM1" s="183"/>
      <c r="DN1" s="183"/>
      <c r="DO1" s="183"/>
    </row>
    <row r="2" spans="1:119" ht="48" customHeight="1">
      <c r="A2" s="179" t="s">
        <v>503</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c r="BH2" s="179"/>
      <c r="BI2" s="179"/>
      <c r="BJ2" s="179"/>
      <c r="BK2" s="179"/>
      <c r="BL2" s="179"/>
      <c r="BM2" s="179"/>
      <c r="BN2" s="179"/>
      <c r="BO2" s="179"/>
      <c r="BP2" s="179"/>
      <c r="BQ2" s="179"/>
      <c r="BR2" s="179"/>
      <c r="BS2" s="179"/>
      <c r="BT2" s="179"/>
      <c r="BU2" s="179"/>
      <c r="BV2" s="179"/>
      <c r="BW2" s="179"/>
      <c r="BX2" s="179"/>
      <c r="BY2" s="179"/>
      <c r="BZ2" s="179"/>
      <c r="CA2" s="179"/>
      <c r="CB2" s="179"/>
      <c r="CC2" s="179"/>
      <c r="CD2" s="179"/>
      <c r="CE2" s="179"/>
      <c r="CF2" s="179"/>
      <c r="CG2" s="179"/>
      <c r="CH2" s="179"/>
      <c r="CI2" s="179"/>
      <c r="CJ2" s="179"/>
      <c r="CK2" s="179"/>
      <c r="CL2" s="179"/>
      <c r="CM2" s="179"/>
      <c r="CN2" s="179"/>
      <c r="CO2" s="179"/>
      <c r="CP2" s="179"/>
      <c r="CQ2" s="179"/>
      <c r="CR2" s="179"/>
      <c r="CS2" s="179"/>
      <c r="CT2" s="179"/>
      <c r="CU2" s="179"/>
      <c r="CV2" s="179"/>
      <c r="CW2" s="179"/>
      <c r="CX2" s="179"/>
      <c r="CY2" s="179"/>
      <c r="CZ2" s="179"/>
      <c r="DA2" s="179"/>
      <c r="DB2" s="179"/>
      <c r="DC2" s="179"/>
      <c r="DD2" s="179"/>
      <c r="DE2" s="179"/>
      <c r="DF2" s="179"/>
      <c r="DG2" s="179"/>
      <c r="DH2" s="179"/>
      <c r="DI2" s="179"/>
      <c r="DJ2" s="179"/>
      <c r="DK2" s="179"/>
      <c r="DL2" s="179"/>
      <c r="DM2" s="179"/>
      <c r="DN2" s="179"/>
      <c r="DO2" s="179"/>
    </row>
    <row r="3" spans="1:119" ht="24" customHeight="1">
      <c r="A3" s="184" t="s">
        <v>506</v>
      </c>
      <c r="B3" s="184"/>
      <c r="C3" s="184"/>
      <c r="D3" s="184"/>
      <c r="E3" s="184"/>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4"/>
      <c r="AH3" s="184"/>
      <c r="AI3" s="184"/>
      <c r="AJ3" s="184"/>
      <c r="AK3" s="184"/>
      <c r="AL3" s="184"/>
      <c r="AM3" s="184"/>
      <c r="AN3" s="184"/>
      <c r="AO3" s="184"/>
      <c r="AP3" s="184"/>
      <c r="AQ3" s="184"/>
      <c r="AR3" s="184"/>
      <c r="AS3" s="184"/>
      <c r="AT3" s="184"/>
      <c r="AU3" s="184"/>
      <c r="AV3" s="184"/>
      <c r="AW3" s="184"/>
      <c r="AX3" s="184"/>
      <c r="AY3" s="184"/>
      <c r="AZ3" s="184"/>
      <c r="BA3" s="184"/>
      <c r="BB3" s="184"/>
      <c r="BC3" s="184"/>
      <c r="BD3" s="184"/>
      <c r="BE3" s="184"/>
      <c r="BF3" s="184"/>
      <c r="BG3" s="184"/>
      <c r="BH3" s="184"/>
      <c r="BI3" s="184"/>
      <c r="BJ3" s="184"/>
      <c r="BK3" s="184"/>
      <c r="BL3" s="184"/>
      <c r="BM3" s="184"/>
      <c r="BN3" s="184"/>
      <c r="BO3" s="184"/>
      <c r="BP3" s="184"/>
      <c r="BQ3" s="184"/>
      <c r="BR3" s="184"/>
      <c r="BS3" s="184"/>
      <c r="BT3" s="184"/>
      <c r="BU3" s="184"/>
      <c r="BV3" s="184"/>
      <c r="BW3" s="184"/>
      <c r="BX3" s="184"/>
      <c r="BY3" s="184"/>
      <c r="BZ3" s="184"/>
      <c r="CA3" s="184"/>
      <c r="CB3" s="184"/>
      <c r="CC3" s="184"/>
      <c r="CD3" s="184"/>
      <c r="CE3" s="184"/>
      <c r="CF3" s="184"/>
      <c r="CG3" s="184"/>
      <c r="CH3" s="184"/>
      <c r="CI3" s="184"/>
      <c r="CJ3" s="184"/>
      <c r="CK3" s="184"/>
      <c r="CL3" s="184"/>
      <c r="CM3" s="184"/>
      <c r="CN3" s="184"/>
      <c r="CO3" s="184"/>
      <c r="CP3" s="184"/>
      <c r="CQ3" s="184"/>
      <c r="CR3" s="184"/>
      <c r="CS3" s="184"/>
      <c r="CT3" s="184"/>
      <c r="CU3" s="184"/>
      <c r="CV3" s="184"/>
      <c r="CW3" s="184"/>
      <c r="CX3" s="184"/>
      <c r="CY3" s="184"/>
      <c r="CZ3" s="184"/>
      <c r="DA3" s="184"/>
      <c r="DB3" s="184"/>
      <c r="DC3" s="184"/>
      <c r="DD3" s="184"/>
      <c r="DE3" s="184"/>
      <c r="DF3" s="184"/>
      <c r="DG3" s="184"/>
      <c r="DH3" s="184"/>
      <c r="DI3" s="184"/>
      <c r="DJ3" s="184"/>
      <c r="DK3" s="184"/>
      <c r="DL3" s="184"/>
      <c r="DM3" s="184"/>
      <c r="DN3" s="184"/>
      <c r="DO3" s="184"/>
    </row>
    <row r="4" spans="1:119" ht="23.4"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4"/>
      <c r="DF4" s="95"/>
      <c r="DG4" s="93"/>
      <c r="DH4" s="93"/>
      <c r="DI4" s="93"/>
      <c r="DJ4" s="93"/>
      <c r="DK4" s="93"/>
      <c r="DL4" s="93"/>
      <c r="DM4" s="93"/>
      <c r="DN4" s="94"/>
    </row>
    <row r="5" spans="1:119" s="2" customFormat="1" ht="46.2" customHeight="1">
      <c r="A5" s="90" t="s">
        <v>0</v>
      </c>
      <c r="B5" s="96"/>
      <c r="C5" s="97"/>
      <c r="D5" s="97"/>
      <c r="E5" s="97"/>
      <c r="F5" s="97"/>
      <c r="G5" s="97"/>
      <c r="H5" s="97"/>
      <c r="I5" s="97"/>
      <c r="J5" s="97"/>
      <c r="K5" s="97"/>
      <c r="L5" s="97"/>
      <c r="M5" s="97"/>
      <c r="N5" s="97"/>
      <c r="O5" s="97"/>
      <c r="P5" s="98" t="s">
        <v>4</v>
      </c>
      <c r="Q5" s="98" t="s">
        <v>5</v>
      </c>
      <c r="R5" s="98" t="s">
        <v>4</v>
      </c>
      <c r="S5" s="98" t="s">
        <v>6</v>
      </c>
      <c r="T5" s="97" t="s">
        <v>7</v>
      </c>
      <c r="U5" s="97" t="s">
        <v>8</v>
      </c>
      <c r="V5" s="97" t="s">
        <v>9</v>
      </c>
      <c r="W5" s="97"/>
      <c r="X5" s="97"/>
      <c r="Y5" s="97"/>
      <c r="Z5" s="97"/>
      <c r="AA5" s="97" t="s">
        <v>7</v>
      </c>
      <c r="AB5" s="97" t="s">
        <v>10</v>
      </c>
      <c r="AC5" s="97" t="s">
        <v>11</v>
      </c>
      <c r="AD5" s="97" t="s">
        <v>12</v>
      </c>
      <c r="AE5" s="97" t="s">
        <v>13</v>
      </c>
      <c r="AF5" s="97" t="s">
        <v>14</v>
      </c>
      <c r="AG5" s="97" t="s">
        <v>15</v>
      </c>
      <c r="AH5" s="97" t="s">
        <v>16</v>
      </c>
      <c r="AI5" s="97" t="s">
        <v>17</v>
      </c>
      <c r="AJ5" s="97" t="s">
        <v>18</v>
      </c>
      <c r="AK5" s="97" t="s">
        <v>19</v>
      </c>
      <c r="AL5" s="97" t="s">
        <v>20</v>
      </c>
      <c r="AM5" s="97" t="s">
        <v>21</v>
      </c>
      <c r="AN5" s="97" t="s">
        <v>22</v>
      </c>
      <c r="AO5" s="97" t="s">
        <v>23</v>
      </c>
      <c r="AP5" s="97" t="s">
        <v>24</v>
      </c>
      <c r="AQ5" s="97" t="s">
        <v>25</v>
      </c>
      <c r="AR5" s="97" t="s">
        <v>26</v>
      </c>
      <c r="AS5" s="97" t="s">
        <v>27</v>
      </c>
      <c r="AT5" s="97" t="s">
        <v>398</v>
      </c>
      <c r="AU5" s="97" t="s">
        <v>28</v>
      </c>
      <c r="AV5" s="97" t="s">
        <v>29</v>
      </c>
      <c r="AW5" s="97" t="s">
        <v>10</v>
      </c>
      <c r="AX5" s="97" t="s">
        <v>30</v>
      </c>
      <c r="AY5" s="97" t="s">
        <v>31</v>
      </c>
      <c r="AZ5" s="97" t="s">
        <v>32</v>
      </c>
      <c r="BA5" s="97" t="s">
        <v>33</v>
      </c>
      <c r="BB5" s="97" t="s">
        <v>34</v>
      </c>
      <c r="BC5" s="97" t="s">
        <v>35</v>
      </c>
      <c r="BD5" s="97" t="s">
        <v>36</v>
      </c>
      <c r="BE5" s="97" t="s">
        <v>37</v>
      </c>
      <c r="BF5" s="97" t="s">
        <v>38</v>
      </c>
      <c r="BG5" s="97" t="s">
        <v>39</v>
      </c>
      <c r="BH5" s="97" t="s">
        <v>40</v>
      </c>
      <c r="BI5" s="97" t="s">
        <v>41</v>
      </c>
      <c r="BJ5" s="97" t="s">
        <v>42</v>
      </c>
      <c r="BK5" s="97" t="s">
        <v>43</v>
      </c>
      <c r="BL5" s="97" t="s">
        <v>44</v>
      </c>
      <c r="BM5" s="97" t="s">
        <v>45</v>
      </c>
      <c r="BN5" s="97" t="s">
        <v>46</v>
      </c>
      <c r="BO5" s="97" t="s">
        <v>47</v>
      </c>
      <c r="BP5" s="97" t="s">
        <v>48</v>
      </c>
      <c r="BQ5" s="97" t="s">
        <v>49</v>
      </c>
      <c r="BR5" s="97" t="s">
        <v>50</v>
      </c>
      <c r="BS5" s="97" t="s">
        <v>51</v>
      </c>
      <c r="BT5" s="97" t="s">
        <v>52</v>
      </c>
      <c r="BU5" s="97" t="s">
        <v>53</v>
      </c>
      <c r="BV5" s="97" t="s">
        <v>54</v>
      </c>
      <c r="BW5" s="97" t="s">
        <v>55</v>
      </c>
      <c r="BX5" s="97" t="s">
        <v>56</v>
      </c>
      <c r="BY5" s="97" t="s">
        <v>57</v>
      </c>
      <c r="BZ5" s="97" t="s">
        <v>58</v>
      </c>
      <c r="CA5" s="97" t="s">
        <v>59</v>
      </c>
      <c r="CB5" s="97" t="s">
        <v>60</v>
      </c>
      <c r="CC5" s="97" t="s">
        <v>61</v>
      </c>
      <c r="CD5" s="97" t="s">
        <v>62</v>
      </c>
      <c r="CE5" s="97" t="s">
        <v>63</v>
      </c>
      <c r="CF5" s="97" t="s">
        <v>64</v>
      </c>
      <c r="CG5" s="97" t="s">
        <v>65</v>
      </c>
      <c r="CH5" s="97" t="s">
        <v>66</v>
      </c>
      <c r="CI5" s="97" t="s">
        <v>67</v>
      </c>
      <c r="CJ5" s="97" t="s">
        <v>68</v>
      </c>
      <c r="CK5" s="97" t="s">
        <v>27</v>
      </c>
      <c r="CL5" s="97" t="s">
        <v>69</v>
      </c>
      <c r="CM5" s="97" t="s">
        <v>70</v>
      </c>
      <c r="CN5" s="97" t="s">
        <v>71</v>
      </c>
      <c r="CO5" s="97" t="s">
        <v>72</v>
      </c>
      <c r="CP5" s="97" t="s">
        <v>73</v>
      </c>
      <c r="CQ5" s="97" t="s">
        <v>74</v>
      </c>
      <c r="CR5" s="97" t="s">
        <v>75</v>
      </c>
      <c r="CS5" s="97" t="s">
        <v>76</v>
      </c>
      <c r="CT5" s="97" t="s">
        <v>77</v>
      </c>
      <c r="CU5" s="97" t="s">
        <v>78</v>
      </c>
      <c r="CV5" s="97" t="s">
        <v>79</v>
      </c>
      <c r="CW5" s="97" t="s">
        <v>80</v>
      </c>
      <c r="CX5" s="97" t="s">
        <v>81</v>
      </c>
      <c r="CY5" s="97"/>
      <c r="CZ5" s="97"/>
      <c r="DA5" s="97" t="s">
        <v>82</v>
      </c>
      <c r="DB5" s="97" t="s">
        <v>83</v>
      </c>
      <c r="DC5" s="97" t="s">
        <v>84</v>
      </c>
      <c r="DD5" s="97" t="s">
        <v>3</v>
      </c>
      <c r="DE5" s="99" t="s">
        <v>85</v>
      </c>
      <c r="DF5" s="97" t="s">
        <v>415</v>
      </c>
      <c r="DG5" s="97" t="s">
        <v>1</v>
      </c>
      <c r="DH5" s="97" t="s">
        <v>2</v>
      </c>
      <c r="DI5" s="97" t="s">
        <v>505</v>
      </c>
      <c r="DJ5" s="97" t="s">
        <v>504</v>
      </c>
      <c r="DK5" s="97" t="s">
        <v>496</v>
      </c>
      <c r="DL5" s="97" t="s">
        <v>497</v>
      </c>
      <c r="DM5" s="97" t="s">
        <v>478</v>
      </c>
      <c r="DN5" s="97" t="s">
        <v>451</v>
      </c>
      <c r="DO5" s="90" t="s">
        <v>449</v>
      </c>
    </row>
    <row r="6" spans="1:119" s="109" customFormat="1" ht="24" customHeight="1">
      <c r="A6" s="100">
        <v>1</v>
      </c>
      <c r="B6" s="101"/>
      <c r="C6" s="102" t="s">
        <v>98</v>
      </c>
      <c r="D6" s="102" t="s">
        <v>99</v>
      </c>
      <c r="E6" s="103"/>
      <c r="F6" s="104" t="s">
        <v>90</v>
      </c>
      <c r="G6" s="100">
        <v>609</v>
      </c>
      <c r="H6" s="100">
        <v>49</v>
      </c>
      <c r="I6" s="105">
        <v>2.2000000000000002</v>
      </c>
      <c r="J6" s="106"/>
      <c r="K6" s="100"/>
      <c r="L6" s="100"/>
      <c r="M6" s="105"/>
      <c r="N6" s="105"/>
      <c r="O6" s="105"/>
      <c r="P6" s="105"/>
      <c r="Q6" s="105"/>
      <c r="R6" s="105"/>
      <c r="S6" s="105"/>
      <c r="T6" s="105"/>
      <c r="U6" s="105"/>
      <c r="V6" s="105"/>
      <c r="W6" s="105"/>
      <c r="X6" s="105">
        <f t="shared" ref="X6" si="0">Y6-Z6</f>
        <v>0</v>
      </c>
      <c r="Y6" s="105">
        <f t="shared" ref="Y6" si="1">M6-Q6-S6-U6</f>
        <v>0</v>
      </c>
      <c r="Z6" s="105">
        <f t="shared" ref="Z6" si="2">SUM(AB6:CV6)</f>
        <v>0</v>
      </c>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105"/>
      <c r="BY6" s="105"/>
      <c r="BZ6" s="105"/>
      <c r="CA6" s="105"/>
      <c r="CB6" s="105"/>
      <c r="CC6" s="105"/>
      <c r="CD6" s="105"/>
      <c r="CE6" s="105"/>
      <c r="CF6" s="105"/>
      <c r="CG6" s="105"/>
      <c r="CH6" s="105"/>
      <c r="CI6" s="105"/>
      <c r="CJ6" s="105"/>
      <c r="CK6" s="105"/>
      <c r="CL6" s="105"/>
      <c r="CM6" s="105"/>
      <c r="CN6" s="105"/>
      <c r="CO6" s="105"/>
      <c r="CP6" s="105"/>
      <c r="CQ6" s="105"/>
      <c r="CR6" s="105"/>
      <c r="CS6" s="105"/>
      <c r="CT6" s="105"/>
      <c r="CU6" s="105"/>
      <c r="CV6" s="105"/>
      <c r="CW6" s="105"/>
      <c r="CX6" s="105"/>
      <c r="CY6" s="105"/>
      <c r="CZ6" s="105"/>
      <c r="DA6" s="102"/>
      <c r="DB6" s="100"/>
      <c r="DC6" s="100"/>
      <c r="DD6" s="100"/>
      <c r="DE6" s="107"/>
      <c r="DF6" s="102" t="s">
        <v>99</v>
      </c>
      <c r="DG6" s="104" t="str">
        <f t="shared" ref="DG6:DI17" si="3">F6</f>
        <v>LUC</v>
      </c>
      <c r="DH6" s="100">
        <f t="shared" si="3"/>
        <v>609</v>
      </c>
      <c r="DI6" s="100">
        <f t="shared" si="3"/>
        <v>49</v>
      </c>
      <c r="DJ6" s="100" t="s">
        <v>476</v>
      </c>
      <c r="DK6" s="100" t="s">
        <v>498</v>
      </c>
      <c r="DL6" s="100" t="s">
        <v>499</v>
      </c>
      <c r="DM6" s="108" t="s">
        <v>480</v>
      </c>
      <c r="DN6" s="107">
        <v>2.2000000000000002</v>
      </c>
      <c r="DO6" s="100"/>
    </row>
    <row r="7" spans="1:119" s="109" customFormat="1" ht="24" customHeight="1">
      <c r="A7" s="100">
        <v>2</v>
      </c>
      <c r="B7" s="101"/>
      <c r="C7" s="102" t="s">
        <v>98</v>
      </c>
      <c r="D7" s="102" t="s">
        <v>99</v>
      </c>
      <c r="E7" s="103"/>
      <c r="F7" s="104" t="s">
        <v>90</v>
      </c>
      <c r="G7" s="100">
        <v>611</v>
      </c>
      <c r="H7" s="100">
        <v>49</v>
      </c>
      <c r="I7" s="105">
        <v>4.5</v>
      </c>
      <c r="J7" s="106"/>
      <c r="K7" s="103"/>
      <c r="L7" s="103"/>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c r="BK7" s="105"/>
      <c r="BL7" s="105"/>
      <c r="BM7" s="105"/>
      <c r="BN7" s="105"/>
      <c r="BO7" s="105"/>
      <c r="BP7" s="105"/>
      <c r="BQ7" s="105"/>
      <c r="BR7" s="105"/>
      <c r="BS7" s="105"/>
      <c r="BT7" s="105"/>
      <c r="BU7" s="105"/>
      <c r="BV7" s="105"/>
      <c r="BW7" s="105"/>
      <c r="BX7" s="105"/>
      <c r="BY7" s="105"/>
      <c r="BZ7" s="105"/>
      <c r="CA7" s="105"/>
      <c r="CB7" s="105"/>
      <c r="CC7" s="105"/>
      <c r="CD7" s="105"/>
      <c r="CE7" s="105"/>
      <c r="CF7" s="105"/>
      <c r="CG7" s="105"/>
      <c r="CH7" s="105"/>
      <c r="CI7" s="105"/>
      <c r="CJ7" s="105"/>
      <c r="CK7" s="105"/>
      <c r="CL7" s="105"/>
      <c r="CM7" s="105"/>
      <c r="CN7" s="105"/>
      <c r="CO7" s="105"/>
      <c r="CP7" s="105"/>
      <c r="CQ7" s="105"/>
      <c r="CR7" s="105"/>
      <c r="CS7" s="105"/>
      <c r="CT7" s="105"/>
      <c r="CU7" s="105"/>
      <c r="CV7" s="105"/>
      <c r="CW7" s="105"/>
      <c r="CX7" s="105"/>
      <c r="CY7" s="105"/>
      <c r="CZ7" s="105"/>
      <c r="DA7" s="102"/>
      <c r="DB7" s="100"/>
      <c r="DC7" s="100"/>
      <c r="DD7" s="100"/>
      <c r="DE7" s="107"/>
      <c r="DF7" s="102" t="s">
        <v>99</v>
      </c>
      <c r="DG7" s="104" t="str">
        <f t="shared" si="3"/>
        <v>LUC</v>
      </c>
      <c r="DH7" s="100">
        <f t="shared" si="3"/>
        <v>611</v>
      </c>
      <c r="DI7" s="100">
        <f t="shared" si="3"/>
        <v>49</v>
      </c>
      <c r="DJ7" s="100" t="s">
        <v>476</v>
      </c>
      <c r="DK7" s="100" t="s">
        <v>498</v>
      </c>
      <c r="DL7" s="100" t="s">
        <v>499</v>
      </c>
      <c r="DM7" s="108" t="s">
        <v>480</v>
      </c>
      <c r="DN7" s="107">
        <v>4.5</v>
      </c>
      <c r="DO7" s="100"/>
    </row>
    <row r="8" spans="1:119" s="109" customFormat="1" ht="24" customHeight="1">
      <c r="A8" s="100">
        <v>3</v>
      </c>
      <c r="B8" s="101"/>
      <c r="C8" s="102" t="s">
        <v>98</v>
      </c>
      <c r="D8" s="102" t="s">
        <v>99</v>
      </c>
      <c r="E8" s="103"/>
      <c r="F8" s="104" t="s">
        <v>90</v>
      </c>
      <c r="G8" s="100">
        <v>612</v>
      </c>
      <c r="H8" s="100">
        <v>49</v>
      </c>
      <c r="I8" s="105">
        <v>1.5</v>
      </c>
      <c r="J8" s="106"/>
      <c r="K8" s="100"/>
      <c r="L8" s="100"/>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05"/>
      <c r="BS8" s="105"/>
      <c r="BT8" s="105"/>
      <c r="BU8" s="105"/>
      <c r="BV8" s="105"/>
      <c r="BW8" s="105"/>
      <c r="BX8" s="105"/>
      <c r="BY8" s="105"/>
      <c r="BZ8" s="105"/>
      <c r="CA8" s="105"/>
      <c r="CB8" s="105"/>
      <c r="CC8" s="105"/>
      <c r="CD8" s="105"/>
      <c r="CE8" s="105"/>
      <c r="CF8" s="105"/>
      <c r="CG8" s="105"/>
      <c r="CH8" s="105"/>
      <c r="CI8" s="105"/>
      <c r="CJ8" s="105"/>
      <c r="CK8" s="105"/>
      <c r="CL8" s="105"/>
      <c r="CM8" s="105"/>
      <c r="CN8" s="105"/>
      <c r="CO8" s="105"/>
      <c r="CP8" s="105"/>
      <c r="CQ8" s="105"/>
      <c r="CR8" s="105"/>
      <c r="CS8" s="105"/>
      <c r="CT8" s="105"/>
      <c r="CU8" s="105"/>
      <c r="CV8" s="105"/>
      <c r="CW8" s="105"/>
      <c r="CX8" s="105"/>
      <c r="CY8" s="105"/>
      <c r="CZ8" s="105"/>
      <c r="DA8" s="102"/>
      <c r="DB8" s="100"/>
      <c r="DC8" s="100"/>
      <c r="DD8" s="100"/>
      <c r="DE8" s="107"/>
      <c r="DF8" s="102" t="s">
        <v>99</v>
      </c>
      <c r="DG8" s="104" t="str">
        <f t="shared" si="3"/>
        <v>LUC</v>
      </c>
      <c r="DH8" s="100">
        <f t="shared" si="3"/>
        <v>612</v>
      </c>
      <c r="DI8" s="100">
        <f t="shared" si="3"/>
        <v>49</v>
      </c>
      <c r="DJ8" s="100" t="s">
        <v>476</v>
      </c>
      <c r="DK8" s="100" t="s">
        <v>498</v>
      </c>
      <c r="DL8" s="100" t="s">
        <v>499</v>
      </c>
      <c r="DM8" s="108" t="s">
        <v>480</v>
      </c>
      <c r="DN8" s="107">
        <v>1.5</v>
      </c>
      <c r="DO8" s="100"/>
    </row>
    <row r="9" spans="1:119" s="109" customFormat="1" ht="24" customHeight="1">
      <c r="A9" s="100">
        <v>4</v>
      </c>
      <c r="B9" s="101"/>
      <c r="C9" s="102" t="s">
        <v>98</v>
      </c>
      <c r="D9" s="102" t="s">
        <v>99</v>
      </c>
      <c r="E9" s="103"/>
      <c r="F9" s="104" t="s">
        <v>90</v>
      </c>
      <c r="G9" s="100">
        <v>613</v>
      </c>
      <c r="H9" s="100">
        <v>49</v>
      </c>
      <c r="I9" s="105">
        <v>1</v>
      </c>
      <c r="J9" s="106"/>
      <c r="K9" s="103"/>
      <c r="L9" s="103"/>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5"/>
      <c r="BB9" s="105"/>
      <c r="BC9" s="105"/>
      <c r="BD9" s="105"/>
      <c r="BE9" s="105"/>
      <c r="BF9" s="105"/>
      <c r="BG9" s="105"/>
      <c r="BH9" s="105"/>
      <c r="BI9" s="105"/>
      <c r="BJ9" s="105"/>
      <c r="BK9" s="105"/>
      <c r="BL9" s="105"/>
      <c r="BM9" s="105"/>
      <c r="BN9" s="105"/>
      <c r="BO9" s="105"/>
      <c r="BP9" s="105"/>
      <c r="BQ9" s="105"/>
      <c r="BR9" s="105"/>
      <c r="BS9" s="105"/>
      <c r="BT9" s="105"/>
      <c r="BU9" s="105"/>
      <c r="BV9" s="105"/>
      <c r="BW9" s="105"/>
      <c r="BX9" s="105"/>
      <c r="BY9" s="105"/>
      <c r="BZ9" s="105"/>
      <c r="CA9" s="105"/>
      <c r="CB9" s="105"/>
      <c r="CC9" s="105"/>
      <c r="CD9" s="105"/>
      <c r="CE9" s="105"/>
      <c r="CF9" s="105"/>
      <c r="CG9" s="105"/>
      <c r="CH9" s="105"/>
      <c r="CI9" s="105"/>
      <c r="CJ9" s="105"/>
      <c r="CK9" s="105"/>
      <c r="CL9" s="105"/>
      <c r="CM9" s="105"/>
      <c r="CN9" s="105"/>
      <c r="CO9" s="105"/>
      <c r="CP9" s="105"/>
      <c r="CQ9" s="105"/>
      <c r="CR9" s="105"/>
      <c r="CS9" s="105"/>
      <c r="CT9" s="105"/>
      <c r="CU9" s="105"/>
      <c r="CV9" s="105"/>
      <c r="CW9" s="105"/>
      <c r="CX9" s="105"/>
      <c r="CY9" s="105"/>
      <c r="CZ9" s="105"/>
      <c r="DA9" s="102"/>
      <c r="DB9" s="100"/>
      <c r="DC9" s="100"/>
      <c r="DD9" s="100"/>
      <c r="DE9" s="107"/>
      <c r="DF9" s="102" t="s">
        <v>99</v>
      </c>
      <c r="DG9" s="104" t="str">
        <f t="shared" si="3"/>
        <v>LUC</v>
      </c>
      <c r="DH9" s="100">
        <f t="shared" si="3"/>
        <v>613</v>
      </c>
      <c r="DI9" s="100">
        <f t="shared" si="3"/>
        <v>49</v>
      </c>
      <c r="DJ9" s="100" t="s">
        <v>476</v>
      </c>
      <c r="DK9" s="100" t="s">
        <v>498</v>
      </c>
      <c r="DL9" s="100" t="s">
        <v>499</v>
      </c>
      <c r="DM9" s="108" t="s">
        <v>480</v>
      </c>
      <c r="DN9" s="107">
        <v>1</v>
      </c>
      <c r="DO9" s="100"/>
    </row>
    <row r="10" spans="1:119" s="109" customFormat="1" ht="24" customHeight="1">
      <c r="A10" s="100">
        <v>5</v>
      </c>
      <c r="B10" s="101"/>
      <c r="C10" s="102" t="s">
        <v>98</v>
      </c>
      <c r="D10" s="102" t="s">
        <v>99</v>
      </c>
      <c r="E10" s="103"/>
      <c r="F10" s="104" t="s">
        <v>90</v>
      </c>
      <c r="G10" s="100">
        <v>615</v>
      </c>
      <c r="H10" s="100">
        <v>49</v>
      </c>
      <c r="I10" s="105">
        <v>3.9</v>
      </c>
      <c r="J10" s="106"/>
      <c r="K10" s="103"/>
      <c r="L10" s="103"/>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05"/>
      <c r="CE10" s="105"/>
      <c r="CF10" s="105"/>
      <c r="CG10" s="105"/>
      <c r="CH10" s="105"/>
      <c r="CI10" s="105"/>
      <c r="CJ10" s="105"/>
      <c r="CK10" s="105"/>
      <c r="CL10" s="105"/>
      <c r="CM10" s="105"/>
      <c r="CN10" s="105"/>
      <c r="CO10" s="105"/>
      <c r="CP10" s="105"/>
      <c r="CQ10" s="105"/>
      <c r="CR10" s="105"/>
      <c r="CS10" s="105"/>
      <c r="CT10" s="105"/>
      <c r="CU10" s="105"/>
      <c r="CV10" s="105"/>
      <c r="CW10" s="105"/>
      <c r="CX10" s="105"/>
      <c r="CY10" s="105"/>
      <c r="CZ10" s="105"/>
      <c r="DA10" s="102"/>
      <c r="DB10" s="100"/>
      <c r="DC10" s="100"/>
      <c r="DD10" s="100"/>
      <c r="DE10" s="107"/>
      <c r="DF10" s="102" t="s">
        <v>99</v>
      </c>
      <c r="DG10" s="104" t="str">
        <f t="shared" si="3"/>
        <v>LUC</v>
      </c>
      <c r="DH10" s="100">
        <f t="shared" si="3"/>
        <v>615</v>
      </c>
      <c r="DI10" s="100">
        <f t="shared" si="3"/>
        <v>49</v>
      </c>
      <c r="DJ10" s="100" t="s">
        <v>476</v>
      </c>
      <c r="DK10" s="100" t="s">
        <v>498</v>
      </c>
      <c r="DL10" s="100" t="s">
        <v>499</v>
      </c>
      <c r="DM10" s="108" t="s">
        <v>480</v>
      </c>
      <c r="DN10" s="107">
        <v>3.9</v>
      </c>
      <c r="DO10" s="100"/>
    </row>
    <row r="11" spans="1:119" s="109" customFormat="1" ht="24" customHeight="1">
      <c r="A11" s="100">
        <v>6</v>
      </c>
      <c r="B11" s="101"/>
      <c r="C11" s="102" t="s">
        <v>98</v>
      </c>
      <c r="D11" s="102" t="s">
        <v>98</v>
      </c>
      <c r="E11" s="103"/>
      <c r="F11" s="104" t="s">
        <v>90</v>
      </c>
      <c r="G11" s="100">
        <v>616</v>
      </c>
      <c r="H11" s="100">
        <v>49</v>
      </c>
      <c r="I11" s="105">
        <v>6.1</v>
      </c>
      <c r="J11" s="106"/>
      <c r="K11" s="103"/>
      <c r="L11" s="103"/>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05"/>
      <c r="BN11" s="105"/>
      <c r="BO11" s="105"/>
      <c r="BP11" s="105"/>
      <c r="BQ11" s="105"/>
      <c r="BR11" s="105"/>
      <c r="BS11" s="105"/>
      <c r="BT11" s="105"/>
      <c r="BU11" s="105"/>
      <c r="BV11" s="105"/>
      <c r="BW11" s="105"/>
      <c r="BX11" s="105"/>
      <c r="BY11" s="105"/>
      <c r="BZ11" s="105"/>
      <c r="CA11" s="105"/>
      <c r="CB11" s="105"/>
      <c r="CC11" s="105"/>
      <c r="CD11" s="105"/>
      <c r="CE11" s="105"/>
      <c r="CF11" s="105"/>
      <c r="CG11" s="105"/>
      <c r="CH11" s="105"/>
      <c r="CI11" s="105"/>
      <c r="CJ11" s="105"/>
      <c r="CK11" s="105"/>
      <c r="CL11" s="105"/>
      <c r="CM11" s="105"/>
      <c r="CN11" s="105"/>
      <c r="CO11" s="105"/>
      <c r="CP11" s="105"/>
      <c r="CQ11" s="105"/>
      <c r="CR11" s="105"/>
      <c r="CS11" s="105"/>
      <c r="CT11" s="105"/>
      <c r="CU11" s="105"/>
      <c r="CV11" s="105"/>
      <c r="CW11" s="105"/>
      <c r="CX11" s="105"/>
      <c r="CY11" s="105"/>
      <c r="CZ11" s="105"/>
      <c r="DA11" s="102"/>
      <c r="DB11" s="100"/>
      <c r="DC11" s="100"/>
      <c r="DD11" s="100"/>
      <c r="DE11" s="107"/>
      <c r="DF11" s="102" t="s">
        <v>99</v>
      </c>
      <c r="DG11" s="104" t="str">
        <f t="shared" si="3"/>
        <v>LUC</v>
      </c>
      <c r="DH11" s="100">
        <f t="shared" si="3"/>
        <v>616</v>
      </c>
      <c r="DI11" s="100">
        <f t="shared" si="3"/>
        <v>49</v>
      </c>
      <c r="DJ11" s="100" t="s">
        <v>476</v>
      </c>
      <c r="DK11" s="100" t="s">
        <v>498</v>
      </c>
      <c r="DL11" s="100" t="s">
        <v>499</v>
      </c>
      <c r="DM11" s="108" t="s">
        <v>480</v>
      </c>
      <c r="DN11" s="107">
        <v>6.1</v>
      </c>
      <c r="DO11" s="100"/>
    </row>
    <row r="12" spans="1:119" s="119" customFormat="1" ht="24" customHeight="1">
      <c r="A12" s="100">
        <v>7</v>
      </c>
      <c r="B12" s="110"/>
      <c r="C12" s="102" t="s">
        <v>98</v>
      </c>
      <c r="D12" s="102" t="s">
        <v>99</v>
      </c>
      <c r="E12" s="111"/>
      <c r="F12" s="111" t="s">
        <v>90</v>
      </c>
      <c r="G12" s="112">
        <v>1</v>
      </c>
      <c r="H12" s="112">
        <v>52</v>
      </c>
      <c r="I12" s="113">
        <v>86.5</v>
      </c>
      <c r="J12" s="114"/>
      <c r="K12" s="111"/>
      <c r="L12" s="111"/>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3"/>
      <c r="AU12" s="113"/>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3"/>
      <c r="CN12" s="113"/>
      <c r="CO12" s="113"/>
      <c r="CP12" s="113"/>
      <c r="CQ12" s="113"/>
      <c r="CR12" s="113"/>
      <c r="CS12" s="113"/>
      <c r="CT12" s="113"/>
      <c r="CU12" s="113"/>
      <c r="CV12" s="113"/>
      <c r="CW12" s="113"/>
      <c r="CX12" s="113"/>
      <c r="CY12" s="113"/>
      <c r="CZ12" s="113"/>
      <c r="DA12" s="115"/>
      <c r="DB12" s="112"/>
      <c r="DC12" s="116"/>
      <c r="DD12" s="112"/>
      <c r="DE12" s="117"/>
      <c r="DF12" s="102" t="s">
        <v>99</v>
      </c>
      <c r="DG12" s="104" t="str">
        <f t="shared" si="3"/>
        <v>LUC</v>
      </c>
      <c r="DH12" s="112">
        <f t="shared" si="3"/>
        <v>1</v>
      </c>
      <c r="DI12" s="112">
        <f t="shared" si="3"/>
        <v>52</v>
      </c>
      <c r="DJ12" s="112" t="s">
        <v>477</v>
      </c>
      <c r="DK12" s="100" t="s">
        <v>498</v>
      </c>
      <c r="DL12" s="100" t="s">
        <v>499</v>
      </c>
      <c r="DM12" s="118" t="s">
        <v>480</v>
      </c>
      <c r="DN12" s="117">
        <v>86.5</v>
      </c>
      <c r="DO12" s="112"/>
    </row>
    <row r="13" spans="1:119" s="119" customFormat="1" ht="24" customHeight="1">
      <c r="A13" s="100">
        <v>8</v>
      </c>
      <c r="B13" s="110"/>
      <c r="C13" s="102" t="s">
        <v>98</v>
      </c>
      <c r="D13" s="102" t="s">
        <v>99</v>
      </c>
      <c r="E13" s="111"/>
      <c r="F13" s="111" t="s">
        <v>90</v>
      </c>
      <c r="G13" s="112">
        <v>3</v>
      </c>
      <c r="H13" s="112">
        <v>52</v>
      </c>
      <c r="I13" s="113">
        <v>4.7</v>
      </c>
      <c r="J13" s="120"/>
      <c r="K13" s="121"/>
      <c r="L13" s="121"/>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113"/>
      <c r="CE13" s="113"/>
      <c r="CF13" s="113"/>
      <c r="CG13" s="113"/>
      <c r="CH13" s="113"/>
      <c r="CI13" s="113"/>
      <c r="CJ13" s="113"/>
      <c r="CK13" s="113"/>
      <c r="CL13" s="113"/>
      <c r="CM13" s="113"/>
      <c r="CN13" s="113"/>
      <c r="CO13" s="113"/>
      <c r="CP13" s="113"/>
      <c r="CQ13" s="113"/>
      <c r="CR13" s="113"/>
      <c r="CS13" s="113"/>
      <c r="CT13" s="113"/>
      <c r="CU13" s="113"/>
      <c r="CV13" s="113"/>
      <c r="CW13" s="113"/>
      <c r="CX13" s="113"/>
      <c r="CY13" s="113"/>
      <c r="CZ13" s="113"/>
      <c r="DA13" s="122"/>
      <c r="DB13" s="112"/>
      <c r="DC13" s="116"/>
      <c r="DD13" s="112"/>
      <c r="DE13" s="117"/>
      <c r="DF13" s="102" t="s">
        <v>99</v>
      </c>
      <c r="DG13" s="104" t="str">
        <f t="shared" si="3"/>
        <v>LUC</v>
      </c>
      <c r="DH13" s="112">
        <f t="shared" si="3"/>
        <v>3</v>
      </c>
      <c r="DI13" s="112">
        <f t="shared" si="3"/>
        <v>52</v>
      </c>
      <c r="DJ13" s="112" t="s">
        <v>477</v>
      </c>
      <c r="DK13" s="100" t="s">
        <v>498</v>
      </c>
      <c r="DL13" s="100" t="s">
        <v>499</v>
      </c>
      <c r="DM13" s="118" t="s">
        <v>480</v>
      </c>
      <c r="DN13" s="117">
        <v>4.7</v>
      </c>
      <c r="DO13" s="112"/>
    </row>
    <row r="14" spans="1:119" s="119" customFormat="1" ht="24" customHeight="1">
      <c r="A14" s="100">
        <v>9</v>
      </c>
      <c r="B14" s="110"/>
      <c r="C14" s="102" t="s">
        <v>98</v>
      </c>
      <c r="D14" s="102" t="s">
        <v>98</v>
      </c>
      <c r="E14" s="111"/>
      <c r="F14" s="111" t="s">
        <v>90</v>
      </c>
      <c r="G14" s="112">
        <v>4</v>
      </c>
      <c r="H14" s="112">
        <v>52</v>
      </c>
      <c r="I14" s="113">
        <v>2.5</v>
      </c>
      <c r="J14" s="114"/>
      <c r="K14" s="111"/>
      <c r="L14" s="111"/>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c r="CR14" s="113"/>
      <c r="CS14" s="113"/>
      <c r="CT14" s="113"/>
      <c r="CU14" s="113"/>
      <c r="CV14" s="113"/>
      <c r="CW14" s="113"/>
      <c r="CX14" s="113"/>
      <c r="CY14" s="113"/>
      <c r="CZ14" s="113"/>
      <c r="DA14" s="122"/>
      <c r="DB14" s="112"/>
      <c r="DC14" s="112"/>
      <c r="DD14" s="112"/>
      <c r="DE14" s="117"/>
      <c r="DF14" s="102" t="s">
        <v>99</v>
      </c>
      <c r="DG14" s="104" t="str">
        <f t="shared" si="3"/>
        <v>LUC</v>
      </c>
      <c r="DH14" s="112">
        <f t="shared" si="3"/>
        <v>4</v>
      </c>
      <c r="DI14" s="112">
        <f t="shared" si="3"/>
        <v>52</v>
      </c>
      <c r="DJ14" s="112" t="s">
        <v>477</v>
      </c>
      <c r="DK14" s="100" t="s">
        <v>498</v>
      </c>
      <c r="DL14" s="100" t="s">
        <v>499</v>
      </c>
      <c r="DM14" s="118" t="s">
        <v>480</v>
      </c>
      <c r="DN14" s="117">
        <v>2.5</v>
      </c>
      <c r="DO14" s="112"/>
    </row>
    <row r="15" spans="1:119" s="119" customFormat="1" ht="24" customHeight="1">
      <c r="A15" s="100">
        <v>10</v>
      </c>
      <c r="B15" s="110"/>
      <c r="C15" s="102" t="s">
        <v>98</v>
      </c>
      <c r="D15" s="102" t="s">
        <v>98</v>
      </c>
      <c r="E15" s="111"/>
      <c r="F15" s="111" t="s">
        <v>90</v>
      </c>
      <c r="G15" s="112">
        <v>5</v>
      </c>
      <c r="H15" s="112">
        <v>52</v>
      </c>
      <c r="I15" s="113">
        <v>8.1</v>
      </c>
      <c r="J15" s="114"/>
      <c r="K15" s="111"/>
      <c r="L15" s="111"/>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22"/>
      <c r="DB15" s="112"/>
      <c r="DC15" s="112"/>
      <c r="DD15" s="112"/>
      <c r="DE15" s="117"/>
      <c r="DF15" s="102" t="s">
        <v>99</v>
      </c>
      <c r="DG15" s="104" t="str">
        <f t="shared" si="3"/>
        <v>LUC</v>
      </c>
      <c r="DH15" s="112">
        <f t="shared" si="3"/>
        <v>5</v>
      </c>
      <c r="DI15" s="112">
        <f t="shared" si="3"/>
        <v>52</v>
      </c>
      <c r="DJ15" s="112" t="s">
        <v>477</v>
      </c>
      <c r="DK15" s="100" t="s">
        <v>498</v>
      </c>
      <c r="DL15" s="100" t="s">
        <v>499</v>
      </c>
      <c r="DM15" s="118" t="s">
        <v>480</v>
      </c>
      <c r="DN15" s="117">
        <v>8.1</v>
      </c>
      <c r="DO15" s="112"/>
    </row>
    <row r="16" spans="1:119" s="119" customFormat="1" ht="24" customHeight="1">
      <c r="A16" s="100">
        <v>11</v>
      </c>
      <c r="B16" s="110"/>
      <c r="C16" s="102" t="s">
        <v>98</v>
      </c>
      <c r="D16" s="102" t="s">
        <v>98</v>
      </c>
      <c r="E16" s="111"/>
      <c r="F16" s="111" t="s">
        <v>90</v>
      </c>
      <c r="G16" s="112">
        <v>7</v>
      </c>
      <c r="H16" s="112">
        <v>52</v>
      </c>
      <c r="I16" s="113">
        <v>4.5</v>
      </c>
      <c r="J16" s="114"/>
      <c r="K16" s="111"/>
      <c r="L16" s="111"/>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c r="CM16" s="113"/>
      <c r="CN16" s="113"/>
      <c r="CO16" s="113"/>
      <c r="CP16" s="113"/>
      <c r="CQ16" s="113"/>
      <c r="CR16" s="113"/>
      <c r="CS16" s="113"/>
      <c r="CT16" s="113"/>
      <c r="CU16" s="113"/>
      <c r="CV16" s="113"/>
      <c r="CW16" s="113"/>
      <c r="CX16" s="113"/>
      <c r="CY16" s="113"/>
      <c r="CZ16" s="113"/>
      <c r="DA16" s="115"/>
      <c r="DB16" s="112"/>
      <c r="DC16" s="116"/>
      <c r="DD16" s="112"/>
      <c r="DE16" s="117"/>
      <c r="DF16" s="115" t="s">
        <v>99</v>
      </c>
      <c r="DG16" s="104" t="str">
        <f t="shared" si="3"/>
        <v>LUC</v>
      </c>
      <c r="DH16" s="112">
        <f t="shared" si="3"/>
        <v>7</v>
      </c>
      <c r="DI16" s="112">
        <f t="shared" si="3"/>
        <v>52</v>
      </c>
      <c r="DJ16" s="112" t="s">
        <v>477</v>
      </c>
      <c r="DK16" s="100" t="s">
        <v>498</v>
      </c>
      <c r="DL16" s="100" t="s">
        <v>499</v>
      </c>
      <c r="DM16" s="118" t="s">
        <v>480</v>
      </c>
      <c r="DN16" s="117">
        <v>4.5</v>
      </c>
      <c r="DO16" s="112"/>
    </row>
    <row r="17" spans="1:119" s="109" customFormat="1" ht="24" customHeight="1">
      <c r="A17" s="100">
        <v>12</v>
      </c>
      <c r="B17" s="101"/>
      <c r="C17" s="102" t="s">
        <v>98</v>
      </c>
      <c r="D17" s="102" t="s">
        <v>98</v>
      </c>
      <c r="E17" s="103"/>
      <c r="F17" s="104" t="s">
        <v>90</v>
      </c>
      <c r="G17" s="100">
        <v>620</v>
      </c>
      <c r="H17" s="100">
        <v>49</v>
      </c>
      <c r="I17" s="105">
        <v>2.8</v>
      </c>
      <c r="J17" s="106"/>
      <c r="K17" s="103"/>
      <c r="L17" s="103"/>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c r="BY17" s="105"/>
      <c r="BZ17" s="105"/>
      <c r="CA17" s="105"/>
      <c r="CB17" s="105"/>
      <c r="CC17" s="105"/>
      <c r="CD17" s="105"/>
      <c r="CE17" s="105"/>
      <c r="CF17" s="105"/>
      <c r="CG17" s="105"/>
      <c r="CH17" s="105"/>
      <c r="CI17" s="105"/>
      <c r="CJ17" s="105"/>
      <c r="CK17" s="105"/>
      <c r="CL17" s="105"/>
      <c r="CM17" s="105"/>
      <c r="CN17" s="105"/>
      <c r="CO17" s="105"/>
      <c r="CP17" s="105"/>
      <c r="CQ17" s="105"/>
      <c r="CR17" s="105"/>
      <c r="CS17" s="105"/>
      <c r="CT17" s="105"/>
      <c r="CU17" s="105"/>
      <c r="CV17" s="105"/>
      <c r="CW17" s="105"/>
      <c r="CX17" s="105"/>
      <c r="CY17" s="105"/>
      <c r="CZ17" s="105"/>
      <c r="DA17" s="102"/>
      <c r="DB17" s="100"/>
      <c r="DC17" s="108"/>
      <c r="DD17" s="100"/>
      <c r="DE17" s="107"/>
      <c r="DF17" s="115" t="s">
        <v>99</v>
      </c>
      <c r="DG17" s="104" t="str">
        <f t="shared" si="3"/>
        <v>LUC</v>
      </c>
      <c r="DH17" s="100">
        <f t="shared" si="3"/>
        <v>620</v>
      </c>
      <c r="DI17" s="100">
        <f t="shared" si="3"/>
        <v>49</v>
      </c>
      <c r="DJ17" s="100" t="s">
        <v>476</v>
      </c>
      <c r="DK17" s="100" t="s">
        <v>498</v>
      </c>
      <c r="DL17" s="100" t="s">
        <v>499</v>
      </c>
      <c r="DM17" s="108" t="s">
        <v>480</v>
      </c>
      <c r="DN17" s="107">
        <v>2.8</v>
      </c>
      <c r="DO17" s="100"/>
    </row>
    <row r="18" spans="1:119" s="109" customFormat="1" ht="24" customHeight="1">
      <c r="A18" s="100">
        <v>13</v>
      </c>
      <c r="B18" s="101"/>
      <c r="C18" s="102" t="s">
        <v>98</v>
      </c>
      <c r="D18" s="115" t="s">
        <v>99</v>
      </c>
      <c r="E18" s="103"/>
      <c r="F18" s="104" t="s">
        <v>90</v>
      </c>
      <c r="G18" s="100">
        <v>621</v>
      </c>
      <c r="H18" s="100">
        <v>49</v>
      </c>
      <c r="I18" s="105">
        <v>8.8000000000000007</v>
      </c>
      <c r="J18" s="106"/>
      <c r="K18" s="103"/>
      <c r="L18" s="103"/>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c r="BY18" s="105"/>
      <c r="BZ18" s="105"/>
      <c r="CA18" s="105"/>
      <c r="CB18" s="105"/>
      <c r="CC18" s="105"/>
      <c r="CD18" s="105"/>
      <c r="CE18" s="105"/>
      <c r="CF18" s="105"/>
      <c r="CG18" s="105"/>
      <c r="CH18" s="105"/>
      <c r="CI18" s="105"/>
      <c r="CJ18" s="105"/>
      <c r="CK18" s="105"/>
      <c r="CL18" s="105"/>
      <c r="CM18" s="105"/>
      <c r="CN18" s="105"/>
      <c r="CO18" s="105"/>
      <c r="CP18" s="105"/>
      <c r="CQ18" s="105"/>
      <c r="CR18" s="105"/>
      <c r="CS18" s="105"/>
      <c r="CT18" s="105"/>
      <c r="CU18" s="105"/>
      <c r="CV18" s="105"/>
      <c r="CW18" s="105"/>
      <c r="CX18" s="105"/>
      <c r="CY18" s="105"/>
      <c r="CZ18" s="105"/>
      <c r="DA18" s="102"/>
      <c r="DB18" s="100"/>
      <c r="DC18" s="100"/>
      <c r="DD18" s="100"/>
      <c r="DE18" s="107"/>
      <c r="DF18" s="115" t="s">
        <v>99</v>
      </c>
      <c r="DG18" s="104" t="str">
        <f t="shared" ref="DG18:DI30" si="4">F18</f>
        <v>LUC</v>
      </c>
      <c r="DH18" s="100">
        <f t="shared" si="4"/>
        <v>621</v>
      </c>
      <c r="DI18" s="100">
        <f t="shared" si="4"/>
        <v>49</v>
      </c>
      <c r="DJ18" s="100" t="s">
        <v>476</v>
      </c>
      <c r="DK18" s="100" t="s">
        <v>498</v>
      </c>
      <c r="DL18" s="100" t="s">
        <v>499</v>
      </c>
      <c r="DM18" s="108" t="s">
        <v>480</v>
      </c>
      <c r="DN18" s="107">
        <v>8.8000000000000007</v>
      </c>
      <c r="DO18" s="100"/>
    </row>
    <row r="19" spans="1:119" s="109" customFormat="1" ht="24" customHeight="1">
      <c r="A19" s="100">
        <v>14</v>
      </c>
      <c r="B19" s="101"/>
      <c r="C19" s="102" t="s">
        <v>98</v>
      </c>
      <c r="D19" s="102" t="s">
        <v>98</v>
      </c>
      <c r="E19" s="103"/>
      <c r="F19" s="104" t="s">
        <v>90</v>
      </c>
      <c r="G19" s="100">
        <v>623</v>
      </c>
      <c r="H19" s="100">
        <v>49</v>
      </c>
      <c r="I19" s="105">
        <v>1.5</v>
      </c>
      <c r="J19" s="106"/>
      <c r="K19" s="103"/>
      <c r="L19" s="103"/>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c r="BY19" s="105"/>
      <c r="BZ19" s="105"/>
      <c r="CA19" s="105"/>
      <c r="CB19" s="105"/>
      <c r="CC19" s="105"/>
      <c r="CD19" s="105"/>
      <c r="CE19" s="105"/>
      <c r="CF19" s="105"/>
      <c r="CG19" s="105"/>
      <c r="CH19" s="105"/>
      <c r="CI19" s="105"/>
      <c r="CJ19" s="105"/>
      <c r="CK19" s="105"/>
      <c r="CL19" s="105"/>
      <c r="CM19" s="105"/>
      <c r="CN19" s="105"/>
      <c r="CO19" s="105"/>
      <c r="CP19" s="105"/>
      <c r="CQ19" s="105"/>
      <c r="CR19" s="105"/>
      <c r="CS19" s="105"/>
      <c r="CT19" s="105"/>
      <c r="CU19" s="105"/>
      <c r="CV19" s="105"/>
      <c r="CW19" s="105"/>
      <c r="CX19" s="105"/>
      <c r="CY19" s="105"/>
      <c r="CZ19" s="105"/>
      <c r="DA19" s="123"/>
      <c r="DB19" s="123"/>
      <c r="DC19" s="123"/>
      <c r="DD19" s="123"/>
      <c r="DE19" s="107"/>
      <c r="DF19" s="115" t="s">
        <v>99</v>
      </c>
      <c r="DG19" s="104" t="str">
        <f t="shared" si="4"/>
        <v>LUC</v>
      </c>
      <c r="DH19" s="100">
        <f t="shared" si="4"/>
        <v>623</v>
      </c>
      <c r="DI19" s="100">
        <f t="shared" si="4"/>
        <v>49</v>
      </c>
      <c r="DJ19" s="100" t="s">
        <v>476</v>
      </c>
      <c r="DK19" s="100" t="s">
        <v>498</v>
      </c>
      <c r="DL19" s="100" t="s">
        <v>499</v>
      </c>
      <c r="DM19" s="108" t="s">
        <v>480</v>
      </c>
      <c r="DN19" s="107">
        <v>1.5</v>
      </c>
      <c r="DO19" s="100"/>
    </row>
    <row r="20" spans="1:119" s="109" customFormat="1" ht="24" customHeight="1">
      <c r="A20" s="100">
        <v>15</v>
      </c>
      <c r="B20" s="101"/>
      <c r="C20" s="102" t="s">
        <v>98</v>
      </c>
      <c r="D20" s="102" t="s">
        <v>98</v>
      </c>
      <c r="E20" s="103"/>
      <c r="F20" s="104" t="s">
        <v>90</v>
      </c>
      <c r="G20" s="100">
        <v>624</v>
      </c>
      <c r="H20" s="100">
        <v>49</v>
      </c>
      <c r="I20" s="105">
        <v>1.9</v>
      </c>
      <c r="J20" s="106"/>
      <c r="K20" s="103"/>
      <c r="L20" s="103"/>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5"/>
      <c r="BU20" s="105"/>
      <c r="BV20" s="105"/>
      <c r="BW20" s="105"/>
      <c r="BX20" s="105"/>
      <c r="BY20" s="105"/>
      <c r="BZ20" s="105"/>
      <c r="CA20" s="105"/>
      <c r="CB20" s="105"/>
      <c r="CC20" s="105"/>
      <c r="CD20" s="105"/>
      <c r="CE20" s="105"/>
      <c r="CF20" s="105"/>
      <c r="CG20" s="105"/>
      <c r="CH20" s="105"/>
      <c r="CI20" s="105"/>
      <c r="CJ20" s="105"/>
      <c r="CK20" s="105"/>
      <c r="CL20" s="105"/>
      <c r="CM20" s="105"/>
      <c r="CN20" s="105"/>
      <c r="CO20" s="105"/>
      <c r="CP20" s="105"/>
      <c r="CQ20" s="105"/>
      <c r="CR20" s="105"/>
      <c r="CS20" s="105"/>
      <c r="CT20" s="105"/>
      <c r="CU20" s="105"/>
      <c r="CV20" s="105"/>
      <c r="CW20" s="105"/>
      <c r="CX20" s="105"/>
      <c r="CY20" s="105"/>
      <c r="CZ20" s="105"/>
      <c r="DA20" s="123"/>
      <c r="DB20" s="123"/>
      <c r="DC20" s="123"/>
      <c r="DD20" s="123"/>
      <c r="DE20" s="107"/>
      <c r="DF20" s="115" t="s">
        <v>99</v>
      </c>
      <c r="DG20" s="104" t="str">
        <f t="shared" si="4"/>
        <v>LUC</v>
      </c>
      <c r="DH20" s="100">
        <f t="shared" si="4"/>
        <v>624</v>
      </c>
      <c r="DI20" s="100">
        <f t="shared" si="4"/>
        <v>49</v>
      </c>
      <c r="DJ20" s="100" t="s">
        <v>476</v>
      </c>
      <c r="DK20" s="100" t="s">
        <v>498</v>
      </c>
      <c r="DL20" s="100" t="s">
        <v>499</v>
      </c>
      <c r="DM20" s="108" t="s">
        <v>480</v>
      </c>
      <c r="DN20" s="107">
        <v>1.9</v>
      </c>
      <c r="DO20" s="100"/>
    </row>
    <row r="21" spans="1:119" s="109" customFormat="1" ht="24" customHeight="1">
      <c r="A21" s="100">
        <v>16</v>
      </c>
      <c r="B21" s="101"/>
      <c r="C21" s="102" t="s">
        <v>98</v>
      </c>
      <c r="D21" s="102" t="s">
        <v>98</v>
      </c>
      <c r="E21" s="103"/>
      <c r="F21" s="104" t="s">
        <v>90</v>
      </c>
      <c r="G21" s="100">
        <v>625</v>
      </c>
      <c r="H21" s="100">
        <v>49</v>
      </c>
      <c r="I21" s="105">
        <v>0.8</v>
      </c>
      <c r="J21" s="106"/>
      <c r="K21" s="103"/>
      <c r="L21" s="103"/>
      <c r="M21" s="105"/>
      <c r="N21" s="105"/>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c r="BB21" s="105"/>
      <c r="BC21" s="105"/>
      <c r="BD21" s="105"/>
      <c r="BE21" s="105"/>
      <c r="BF21" s="105"/>
      <c r="BG21" s="105"/>
      <c r="BH21" s="105"/>
      <c r="BI21" s="105"/>
      <c r="BJ21" s="105"/>
      <c r="BK21" s="105"/>
      <c r="BL21" s="105"/>
      <c r="BM21" s="105"/>
      <c r="BN21" s="105"/>
      <c r="BO21" s="105"/>
      <c r="BP21" s="105"/>
      <c r="BQ21" s="105"/>
      <c r="BR21" s="105"/>
      <c r="BS21" s="105"/>
      <c r="BT21" s="105"/>
      <c r="BU21" s="105"/>
      <c r="BV21" s="105"/>
      <c r="BW21" s="105"/>
      <c r="BX21" s="105"/>
      <c r="BY21" s="105"/>
      <c r="BZ21" s="105"/>
      <c r="CA21" s="105"/>
      <c r="CB21" s="105"/>
      <c r="CC21" s="105"/>
      <c r="CD21" s="105"/>
      <c r="CE21" s="105"/>
      <c r="CF21" s="105"/>
      <c r="CG21" s="105"/>
      <c r="CH21" s="105"/>
      <c r="CI21" s="105"/>
      <c r="CJ21" s="105"/>
      <c r="CK21" s="105"/>
      <c r="CL21" s="105"/>
      <c r="CM21" s="105"/>
      <c r="CN21" s="105"/>
      <c r="CO21" s="105"/>
      <c r="CP21" s="105"/>
      <c r="CQ21" s="105"/>
      <c r="CR21" s="105"/>
      <c r="CS21" s="105"/>
      <c r="CT21" s="105"/>
      <c r="CU21" s="105"/>
      <c r="CV21" s="105"/>
      <c r="CW21" s="105"/>
      <c r="CX21" s="105"/>
      <c r="CY21" s="105"/>
      <c r="CZ21" s="105"/>
      <c r="DA21" s="123"/>
      <c r="DB21" s="123"/>
      <c r="DC21" s="123"/>
      <c r="DD21" s="123"/>
      <c r="DE21" s="107"/>
      <c r="DF21" s="124" t="s">
        <v>99</v>
      </c>
      <c r="DG21" s="104" t="str">
        <f t="shared" si="4"/>
        <v>LUC</v>
      </c>
      <c r="DH21" s="100">
        <f t="shared" si="4"/>
        <v>625</v>
      </c>
      <c r="DI21" s="100">
        <f t="shared" si="4"/>
        <v>49</v>
      </c>
      <c r="DJ21" s="100" t="s">
        <v>476</v>
      </c>
      <c r="DK21" s="100" t="s">
        <v>498</v>
      </c>
      <c r="DL21" s="100" t="s">
        <v>499</v>
      </c>
      <c r="DM21" s="108" t="s">
        <v>480</v>
      </c>
      <c r="DN21" s="107">
        <v>0.8</v>
      </c>
      <c r="DO21" s="100"/>
    </row>
    <row r="22" spans="1:119" s="109" customFormat="1" ht="24" customHeight="1">
      <c r="A22" s="100">
        <v>17</v>
      </c>
      <c r="B22" s="101"/>
      <c r="C22" s="102" t="s">
        <v>98</v>
      </c>
      <c r="D22" s="102" t="s">
        <v>98</v>
      </c>
      <c r="E22" s="103"/>
      <c r="F22" s="104" t="s">
        <v>90</v>
      </c>
      <c r="G22" s="100">
        <v>626</v>
      </c>
      <c r="H22" s="100">
        <v>49</v>
      </c>
      <c r="I22" s="105">
        <v>1.2</v>
      </c>
      <c r="J22" s="106"/>
      <c r="K22" s="103"/>
      <c r="L22" s="103"/>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c r="BR22" s="105"/>
      <c r="BS22" s="105"/>
      <c r="BT22" s="105"/>
      <c r="BU22" s="105"/>
      <c r="BV22" s="105"/>
      <c r="BW22" s="105"/>
      <c r="BX22" s="105"/>
      <c r="BY22" s="105"/>
      <c r="BZ22" s="105"/>
      <c r="CA22" s="105"/>
      <c r="CB22" s="105"/>
      <c r="CC22" s="105"/>
      <c r="CD22" s="105"/>
      <c r="CE22" s="105"/>
      <c r="CF22" s="105"/>
      <c r="CG22" s="105"/>
      <c r="CH22" s="105"/>
      <c r="CI22" s="105"/>
      <c r="CJ22" s="105"/>
      <c r="CK22" s="105"/>
      <c r="CL22" s="105"/>
      <c r="CM22" s="105"/>
      <c r="CN22" s="105"/>
      <c r="CO22" s="105"/>
      <c r="CP22" s="105"/>
      <c r="CQ22" s="105"/>
      <c r="CR22" s="105"/>
      <c r="CS22" s="105"/>
      <c r="CT22" s="105"/>
      <c r="CU22" s="105"/>
      <c r="CV22" s="105"/>
      <c r="CW22" s="105"/>
      <c r="CX22" s="105"/>
      <c r="CY22" s="105"/>
      <c r="CZ22" s="105"/>
      <c r="DA22" s="123"/>
      <c r="DB22" s="123"/>
      <c r="DC22" s="123"/>
      <c r="DD22" s="123"/>
      <c r="DE22" s="107"/>
      <c r="DF22" s="102" t="s">
        <v>99</v>
      </c>
      <c r="DG22" s="104" t="str">
        <f t="shared" si="4"/>
        <v>LUC</v>
      </c>
      <c r="DH22" s="100">
        <f t="shared" si="4"/>
        <v>626</v>
      </c>
      <c r="DI22" s="100">
        <f t="shared" si="4"/>
        <v>49</v>
      </c>
      <c r="DJ22" s="100" t="s">
        <v>476</v>
      </c>
      <c r="DK22" s="100" t="s">
        <v>498</v>
      </c>
      <c r="DL22" s="100" t="s">
        <v>499</v>
      </c>
      <c r="DM22" s="108" t="s">
        <v>480</v>
      </c>
      <c r="DN22" s="107">
        <v>1.2</v>
      </c>
      <c r="DO22" s="100"/>
    </row>
    <row r="23" spans="1:119" s="109" customFormat="1" ht="24" customHeight="1">
      <c r="A23" s="100">
        <v>18</v>
      </c>
      <c r="B23" s="101"/>
      <c r="C23" s="102" t="s">
        <v>98</v>
      </c>
      <c r="D23" s="102" t="s">
        <v>98</v>
      </c>
      <c r="E23" s="103"/>
      <c r="F23" s="104" t="s">
        <v>90</v>
      </c>
      <c r="G23" s="100">
        <v>627</v>
      </c>
      <c r="H23" s="100">
        <v>49</v>
      </c>
      <c r="I23" s="105">
        <v>2.1</v>
      </c>
      <c r="J23" s="106"/>
      <c r="K23" s="103"/>
      <c r="L23" s="103"/>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c r="BR23" s="105"/>
      <c r="BS23" s="105"/>
      <c r="BT23" s="105"/>
      <c r="BU23" s="105"/>
      <c r="BV23" s="105"/>
      <c r="BW23" s="105"/>
      <c r="BX23" s="105"/>
      <c r="BY23" s="105"/>
      <c r="BZ23" s="105"/>
      <c r="CA23" s="105"/>
      <c r="CB23" s="105"/>
      <c r="CC23" s="105"/>
      <c r="CD23" s="105"/>
      <c r="CE23" s="105"/>
      <c r="CF23" s="105"/>
      <c r="CG23" s="105"/>
      <c r="CH23" s="105"/>
      <c r="CI23" s="105"/>
      <c r="CJ23" s="105"/>
      <c r="CK23" s="105"/>
      <c r="CL23" s="105"/>
      <c r="CM23" s="105"/>
      <c r="CN23" s="105"/>
      <c r="CO23" s="105"/>
      <c r="CP23" s="105"/>
      <c r="CQ23" s="105"/>
      <c r="CR23" s="105"/>
      <c r="CS23" s="105"/>
      <c r="CT23" s="105"/>
      <c r="CU23" s="105"/>
      <c r="CV23" s="105"/>
      <c r="CW23" s="105"/>
      <c r="CX23" s="105"/>
      <c r="CY23" s="105"/>
      <c r="CZ23" s="105"/>
      <c r="DA23" s="123"/>
      <c r="DB23" s="123"/>
      <c r="DC23" s="123"/>
      <c r="DD23" s="123"/>
      <c r="DE23" s="107"/>
      <c r="DF23" s="102" t="s">
        <v>99</v>
      </c>
      <c r="DG23" s="104" t="str">
        <f t="shared" si="4"/>
        <v>LUC</v>
      </c>
      <c r="DH23" s="100">
        <f t="shared" si="4"/>
        <v>627</v>
      </c>
      <c r="DI23" s="100">
        <f t="shared" si="4"/>
        <v>49</v>
      </c>
      <c r="DJ23" s="100" t="s">
        <v>476</v>
      </c>
      <c r="DK23" s="100" t="s">
        <v>498</v>
      </c>
      <c r="DL23" s="100" t="s">
        <v>499</v>
      </c>
      <c r="DM23" s="108" t="s">
        <v>480</v>
      </c>
      <c r="DN23" s="107">
        <v>2.1</v>
      </c>
      <c r="DO23" s="100"/>
    </row>
    <row r="24" spans="1:119" s="109" customFormat="1" ht="24" customHeight="1">
      <c r="A24" s="100">
        <v>19</v>
      </c>
      <c r="B24" s="101"/>
      <c r="C24" s="102" t="s">
        <v>98</v>
      </c>
      <c r="D24" s="102" t="s">
        <v>98</v>
      </c>
      <c r="E24" s="103"/>
      <c r="F24" s="104" t="s">
        <v>90</v>
      </c>
      <c r="G24" s="100">
        <v>628</v>
      </c>
      <c r="H24" s="100">
        <v>49</v>
      </c>
      <c r="I24" s="105">
        <v>4.2</v>
      </c>
      <c r="J24" s="106"/>
      <c r="K24" s="103"/>
      <c r="L24" s="103"/>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5"/>
      <c r="BP24" s="105"/>
      <c r="BQ24" s="105"/>
      <c r="BR24" s="105"/>
      <c r="BS24" s="105"/>
      <c r="BT24" s="105"/>
      <c r="BU24" s="105"/>
      <c r="BV24" s="105"/>
      <c r="BW24" s="105"/>
      <c r="BX24" s="105"/>
      <c r="BY24" s="105"/>
      <c r="BZ24" s="105"/>
      <c r="CA24" s="105"/>
      <c r="CB24" s="105"/>
      <c r="CC24" s="105"/>
      <c r="CD24" s="105"/>
      <c r="CE24" s="105"/>
      <c r="CF24" s="105"/>
      <c r="CG24" s="105"/>
      <c r="CH24" s="105"/>
      <c r="CI24" s="105"/>
      <c r="CJ24" s="105"/>
      <c r="CK24" s="105"/>
      <c r="CL24" s="105"/>
      <c r="CM24" s="105"/>
      <c r="CN24" s="105"/>
      <c r="CO24" s="105"/>
      <c r="CP24" s="105"/>
      <c r="CQ24" s="105"/>
      <c r="CR24" s="105"/>
      <c r="CS24" s="105"/>
      <c r="CT24" s="105"/>
      <c r="CU24" s="105"/>
      <c r="CV24" s="105"/>
      <c r="CW24" s="105"/>
      <c r="CX24" s="105"/>
      <c r="CY24" s="105"/>
      <c r="CZ24" s="105"/>
      <c r="DA24" s="123"/>
      <c r="DB24" s="123"/>
      <c r="DC24" s="123"/>
      <c r="DD24" s="123"/>
      <c r="DE24" s="107"/>
      <c r="DF24" s="124" t="s">
        <v>99</v>
      </c>
      <c r="DG24" s="104" t="str">
        <f t="shared" si="4"/>
        <v>LUC</v>
      </c>
      <c r="DH24" s="100">
        <f t="shared" si="4"/>
        <v>628</v>
      </c>
      <c r="DI24" s="100">
        <f t="shared" si="4"/>
        <v>49</v>
      </c>
      <c r="DJ24" s="100" t="s">
        <v>476</v>
      </c>
      <c r="DK24" s="100" t="s">
        <v>498</v>
      </c>
      <c r="DL24" s="100" t="s">
        <v>499</v>
      </c>
      <c r="DM24" s="108" t="s">
        <v>480</v>
      </c>
      <c r="DN24" s="107">
        <v>4.2</v>
      </c>
      <c r="DO24" s="100"/>
    </row>
    <row r="25" spans="1:119" s="109" customFormat="1" ht="24" customHeight="1">
      <c r="A25" s="100">
        <v>20</v>
      </c>
      <c r="B25" s="101"/>
      <c r="C25" s="102" t="s">
        <v>98</v>
      </c>
      <c r="D25" s="102" t="s">
        <v>98</v>
      </c>
      <c r="E25" s="103"/>
      <c r="F25" s="104" t="s">
        <v>90</v>
      </c>
      <c r="G25" s="100">
        <v>629</v>
      </c>
      <c r="H25" s="100">
        <v>49</v>
      </c>
      <c r="I25" s="105">
        <v>1.3</v>
      </c>
      <c r="J25" s="106"/>
      <c r="K25" s="103"/>
      <c r="L25" s="103"/>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c r="BQ25" s="105"/>
      <c r="BR25" s="105"/>
      <c r="BS25" s="105"/>
      <c r="BT25" s="105"/>
      <c r="BU25" s="105"/>
      <c r="BV25" s="105"/>
      <c r="BW25" s="105"/>
      <c r="BX25" s="105"/>
      <c r="BY25" s="105"/>
      <c r="BZ25" s="105"/>
      <c r="CA25" s="105"/>
      <c r="CB25" s="105"/>
      <c r="CC25" s="105"/>
      <c r="CD25" s="105"/>
      <c r="CE25" s="105"/>
      <c r="CF25" s="105"/>
      <c r="CG25" s="105"/>
      <c r="CH25" s="105"/>
      <c r="CI25" s="105"/>
      <c r="CJ25" s="105"/>
      <c r="CK25" s="105"/>
      <c r="CL25" s="105"/>
      <c r="CM25" s="105"/>
      <c r="CN25" s="105"/>
      <c r="CO25" s="105"/>
      <c r="CP25" s="105"/>
      <c r="CQ25" s="105"/>
      <c r="CR25" s="105"/>
      <c r="CS25" s="105"/>
      <c r="CT25" s="105"/>
      <c r="CU25" s="105"/>
      <c r="CV25" s="105"/>
      <c r="CW25" s="105"/>
      <c r="CX25" s="105"/>
      <c r="CY25" s="105"/>
      <c r="CZ25" s="105"/>
      <c r="DA25" s="123"/>
      <c r="DB25" s="123"/>
      <c r="DC25" s="123"/>
      <c r="DD25" s="123"/>
      <c r="DE25" s="107"/>
      <c r="DF25" s="124" t="s">
        <v>99</v>
      </c>
      <c r="DG25" s="104" t="str">
        <f t="shared" si="4"/>
        <v>LUC</v>
      </c>
      <c r="DH25" s="100">
        <f t="shared" si="4"/>
        <v>629</v>
      </c>
      <c r="DI25" s="100">
        <f t="shared" si="4"/>
        <v>49</v>
      </c>
      <c r="DJ25" s="100" t="s">
        <v>476</v>
      </c>
      <c r="DK25" s="100" t="s">
        <v>498</v>
      </c>
      <c r="DL25" s="100" t="s">
        <v>499</v>
      </c>
      <c r="DM25" s="108" t="s">
        <v>480</v>
      </c>
      <c r="DN25" s="107">
        <v>1.3</v>
      </c>
      <c r="DO25" s="100"/>
    </row>
    <row r="26" spans="1:119" s="109" customFormat="1" ht="24" customHeight="1">
      <c r="A26" s="100">
        <v>21</v>
      </c>
      <c r="B26" s="101"/>
      <c r="C26" s="102" t="s">
        <v>98</v>
      </c>
      <c r="D26" s="102" t="s">
        <v>98</v>
      </c>
      <c r="E26" s="103"/>
      <c r="F26" s="104" t="s">
        <v>90</v>
      </c>
      <c r="G26" s="100">
        <v>630</v>
      </c>
      <c r="H26" s="100">
        <v>49</v>
      </c>
      <c r="I26" s="105">
        <v>5</v>
      </c>
      <c r="J26" s="106"/>
      <c r="K26" s="103"/>
      <c r="L26" s="103"/>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c r="BM26" s="105"/>
      <c r="BN26" s="105"/>
      <c r="BO26" s="105"/>
      <c r="BP26" s="105"/>
      <c r="BQ26" s="105"/>
      <c r="BR26" s="105"/>
      <c r="BS26" s="105"/>
      <c r="BT26" s="105"/>
      <c r="BU26" s="105"/>
      <c r="BV26" s="105"/>
      <c r="BW26" s="105"/>
      <c r="BX26" s="105"/>
      <c r="BY26" s="105"/>
      <c r="BZ26" s="105"/>
      <c r="CA26" s="105"/>
      <c r="CB26" s="105"/>
      <c r="CC26" s="105"/>
      <c r="CD26" s="105"/>
      <c r="CE26" s="105"/>
      <c r="CF26" s="105"/>
      <c r="CG26" s="105"/>
      <c r="CH26" s="105"/>
      <c r="CI26" s="105"/>
      <c r="CJ26" s="105"/>
      <c r="CK26" s="105"/>
      <c r="CL26" s="105"/>
      <c r="CM26" s="105"/>
      <c r="CN26" s="105"/>
      <c r="CO26" s="105"/>
      <c r="CP26" s="105"/>
      <c r="CQ26" s="105"/>
      <c r="CR26" s="105"/>
      <c r="CS26" s="105"/>
      <c r="CT26" s="105"/>
      <c r="CU26" s="105"/>
      <c r="CV26" s="105"/>
      <c r="CW26" s="105"/>
      <c r="CX26" s="105"/>
      <c r="CY26" s="105"/>
      <c r="CZ26" s="105"/>
      <c r="DA26" s="123"/>
      <c r="DB26" s="123"/>
      <c r="DC26" s="123"/>
      <c r="DD26" s="123"/>
      <c r="DE26" s="107"/>
      <c r="DF26" s="124" t="s">
        <v>99</v>
      </c>
      <c r="DG26" s="104" t="str">
        <f t="shared" si="4"/>
        <v>LUC</v>
      </c>
      <c r="DH26" s="100">
        <f t="shared" si="4"/>
        <v>630</v>
      </c>
      <c r="DI26" s="100">
        <f t="shared" si="4"/>
        <v>49</v>
      </c>
      <c r="DJ26" s="100" t="s">
        <v>476</v>
      </c>
      <c r="DK26" s="100" t="s">
        <v>498</v>
      </c>
      <c r="DL26" s="100" t="s">
        <v>499</v>
      </c>
      <c r="DM26" s="108" t="s">
        <v>480</v>
      </c>
      <c r="DN26" s="107">
        <v>5</v>
      </c>
      <c r="DO26" s="100"/>
    </row>
    <row r="27" spans="1:119" s="109" customFormat="1" ht="24" customHeight="1">
      <c r="A27" s="100">
        <v>22</v>
      </c>
      <c r="B27" s="101"/>
      <c r="C27" s="102" t="s">
        <v>98</v>
      </c>
      <c r="D27" s="102" t="s">
        <v>98</v>
      </c>
      <c r="E27" s="103"/>
      <c r="F27" s="104" t="s">
        <v>90</v>
      </c>
      <c r="G27" s="100">
        <v>631</v>
      </c>
      <c r="H27" s="100">
        <v>49</v>
      </c>
      <c r="I27" s="105">
        <v>2.2000000000000002</v>
      </c>
      <c r="J27" s="106"/>
      <c r="K27" s="103"/>
      <c r="L27" s="103"/>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05"/>
      <c r="CV27" s="105"/>
      <c r="CW27" s="105"/>
      <c r="CX27" s="105"/>
      <c r="CY27" s="105"/>
      <c r="CZ27" s="105"/>
      <c r="DA27" s="123"/>
      <c r="DB27" s="123"/>
      <c r="DC27" s="123"/>
      <c r="DD27" s="123"/>
      <c r="DE27" s="107"/>
      <c r="DF27" s="124" t="s">
        <v>99</v>
      </c>
      <c r="DG27" s="104" t="str">
        <f t="shared" si="4"/>
        <v>LUC</v>
      </c>
      <c r="DH27" s="100">
        <f t="shared" si="4"/>
        <v>631</v>
      </c>
      <c r="DI27" s="100">
        <f t="shared" si="4"/>
        <v>49</v>
      </c>
      <c r="DJ27" s="100" t="s">
        <v>476</v>
      </c>
      <c r="DK27" s="100" t="s">
        <v>498</v>
      </c>
      <c r="DL27" s="100" t="s">
        <v>499</v>
      </c>
      <c r="DM27" s="108" t="s">
        <v>480</v>
      </c>
      <c r="DN27" s="107">
        <v>2.2000000000000002</v>
      </c>
      <c r="DO27" s="100"/>
    </row>
    <row r="28" spans="1:119" s="109" customFormat="1" ht="24" customHeight="1">
      <c r="A28" s="100">
        <v>23</v>
      </c>
      <c r="B28" s="101"/>
      <c r="C28" s="102" t="s">
        <v>98</v>
      </c>
      <c r="D28" s="102" t="s">
        <v>98</v>
      </c>
      <c r="E28" s="103"/>
      <c r="F28" s="104" t="s">
        <v>90</v>
      </c>
      <c r="G28" s="100">
        <v>633</v>
      </c>
      <c r="H28" s="100">
        <v>49</v>
      </c>
      <c r="I28" s="105">
        <v>3.6</v>
      </c>
      <c r="J28" s="106"/>
      <c r="K28" s="100"/>
      <c r="L28" s="100"/>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5"/>
      <c r="BN28" s="105"/>
      <c r="BO28" s="105"/>
      <c r="BP28" s="105"/>
      <c r="BQ28" s="105"/>
      <c r="BR28" s="105"/>
      <c r="BS28" s="105"/>
      <c r="BT28" s="105"/>
      <c r="BU28" s="105"/>
      <c r="BV28" s="105"/>
      <c r="BW28" s="105"/>
      <c r="BX28" s="105"/>
      <c r="BY28" s="105"/>
      <c r="BZ28" s="105"/>
      <c r="CA28" s="105"/>
      <c r="CB28" s="105"/>
      <c r="CC28" s="105"/>
      <c r="CD28" s="105"/>
      <c r="CE28" s="105"/>
      <c r="CF28" s="105"/>
      <c r="CG28" s="105"/>
      <c r="CH28" s="105"/>
      <c r="CI28" s="105"/>
      <c r="CJ28" s="105"/>
      <c r="CK28" s="105"/>
      <c r="CL28" s="105"/>
      <c r="CM28" s="105"/>
      <c r="CN28" s="105"/>
      <c r="CO28" s="105"/>
      <c r="CP28" s="105"/>
      <c r="CQ28" s="105"/>
      <c r="CR28" s="105"/>
      <c r="CS28" s="105"/>
      <c r="CT28" s="105"/>
      <c r="CU28" s="105"/>
      <c r="CV28" s="105"/>
      <c r="CW28" s="105"/>
      <c r="CX28" s="105"/>
      <c r="CY28" s="105"/>
      <c r="CZ28" s="105"/>
      <c r="DA28" s="102"/>
      <c r="DB28" s="100"/>
      <c r="DC28" s="100"/>
      <c r="DD28" s="100"/>
      <c r="DE28" s="107"/>
      <c r="DF28" s="124" t="s">
        <v>99</v>
      </c>
      <c r="DG28" s="104" t="str">
        <f t="shared" si="4"/>
        <v>LUC</v>
      </c>
      <c r="DH28" s="100">
        <f t="shared" si="4"/>
        <v>633</v>
      </c>
      <c r="DI28" s="100">
        <f t="shared" si="4"/>
        <v>49</v>
      </c>
      <c r="DJ28" s="100" t="s">
        <v>476</v>
      </c>
      <c r="DK28" s="100" t="s">
        <v>498</v>
      </c>
      <c r="DL28" s="100" t="s">
        <v>499</v>
      </c>
      <c r="DM28" s="108" t="s">
        <v>480</v>
      </c>
      <c r="DN28" s="107">
        <v>3.6</v>
      </c>
      <c r="DO28" s="100"/>
    </row>
    <row r="29" spans="1:119" s="109" customFormat="1" ht="24" customHeight="1">
      <c r="A29" s="100">
        <v>24</v>
      </c>
      <c r="B29" s="101"/>
      <c r="C29" s="102" t="s">
        <v>98</v>
      </c>
      <c r="D29" s="102" t="s">
        <v>98</v>
      </c>
      <c r="E29" s="103"/>
      <c r="F29" s="104" t="s">
        <v>90</v>
      </c>
      <c r="G29" s="100">
        <v>634</v>
      </c>
      <c r="H29" s="100">
        <v>49</v>
      </c>
      <c r="I29" s="105">
        <v>7.8</v>
      </c>
      <c r="J29" s="106"/>
      <c r="K29" s="103"/>
      <c r="L29" s="103"/>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c r="CA29" s="105"/>
      <c r="CB29" s="105"/>
      <c r="CC29" s="105"/>
      <c r="CD29" s="105"/>
      <c r="CE29" s="105"/>
      <c r="CF29" s="105"/>
      <c r="CG29" s="105"/>
      <c r="CH29" s="105"/>
      <c r="CI29" s="105"/>
      <c r="CJ29" s="105"/>
      <c r="CK29" s="105"/>
      <c r="CL29" s="105"/>
      <c r="CM29" s="105"/>
      <c r="CN29" s="105"/>
      <c r="CO29" s="105"/>
      <c r="CP29" s="105"/>
      <c r="CQ29" s="105"/>
      <c r="CR29" s="105"/>
      <c r="CS29" s="105"/>
      <c r="CT29" s="105"/>
      <c r="CU29" s="105"/>
      <c r="CV29" s="105"/>
      <c r="CW29" s="105"/>
      <c r="CX29" s="105"/>
      <c r="CY29" s="105"/>
      <c r="CZ29" s="105"/>
      <c r="DA29" s="102"/>
      <c r="DB29" s="100"/>
      <c r="DC29" s="100"/>
      <c r="DD29" s="100"/>
      <c r="DE29" s="107"/>
      <c r="DF29" s="124" t="s">
        <v>99</v>
      </c>
      <c r="DG29" s="104" t="str">
        <f t="shared" si="4"/>
        <v>LUC</v>
      </c>
      <c r="DH29" s="100">
        <f t="shared" si="4"/>
        <v>634</v>
      </c>
      <c r="DI29" s="100">
        <f t="shared" si="4"/>
        <v>49</v>
      </c>
      <c r="DJ29" s="100" t="s">
        <v>476</v>
      </c>
      <c r="DK29" s="100" t="s">
        <v>498</v>
      </c>
      <c r="DL29" s="100" t="s">
        <v>499</v>
      </c>
      <c r="DM29" s="108" t="s">
        <v>480</v>
      </c>
      <c r="DN29" s="107">
        <v>7.8</v>
      </c>
      <c r="DO29" s="100"/>
    </row>
    <row r="30" spans="1:119" s="119" customFormat="1" ht="24" customHeight="1">
      <c r="A30" s="100">
        <v>25</v>
      </c>
      <c r="B30" s="110"/>
      <c r="C30" s="114" t="s">
        <v>98</v>
      </c>
      <c r="D30" s="114" t="s">
        <v>98</v>
      </c>
      <c r="E30" s="111"/>
      <c r="F30" s="112" t="s">
        <v>90</v>
      </c>
      <c r="G30" s="112">
        <v>1290</v>
      </c>
      <c r="H30" s="112">
        <v>49</v>
      </c>
      <c r="I30" s="113">
        <v>121.5</v>
      </c>
      <c r="J30" s="114"/>
      <c r="K30" s="112"/>
      <c r="L30" s="112"/>
      <c r="M30" s="113"/>
      <c r="N30" s="113"/>
      <c r="O30" s="113"/>
      <c r="P30" s="113"/>
      <c r="Q30" s="113"/>
      <c r="R30" s="113"/>
      <c r="S30" s="113"/>
      <c r="T30" s="113"/>
      <c r="U30" s="113"/>
      <c r="V30" s="113"/>
      <c r="W30" s="113"/>
      <c r="X30" s="105"/>
      <c r="Y30" s="105"/>
      <c r="Z30" s="105"/>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13"/>
      <c r="BG30" s="113"/>
      <c r="BH30" s="113"/>
      <c r="BI30" s="113"/>
      <c r="BJ30" s="113"/>
      <c r="BK30" s="113"/>
      <c r="BL30" s="113"/>
      <c r="BM30" s="113"/>
      <c r="BN30" s="113"/>
      <c r="BO30" s="113"/>
      <c r="BP30" s="113"/>
      <c r="BQ30" s="113"/>
      <c r="BR30" s="113"/>
      <c r="BS30" s="113"/>
      <c r="BT30" s="113"/>
      <c r="BU30" s="113"/>
      <c r="BV30" s="113"/>
      <c r="BW30" s="113"/>
      <c r="BX30" s="113"/>
      <c r="BY30" s="113"/>
      <c r="BZ30" s="113"/>
      <c r="CA30" s="113"/>
      <c r="CB30" s="113"/>
      <c r="CC30" s="113"/>
      <c r="CD30" s="113"/>
      <c r="CE30" s="113"/>
      <c r="CF30" s="113"/>
      <c r="CG30" s="113"/>
      <c r="CH30" s="113"/>
      <c r="CI30" s="113"/>
      <c r="CJ30" s="113"/>
      <c r="CK30" s="113"/>
      <c r="CL30" s="113"/>
      <c r="CM30" s="113"/>
      <c r="CN30" s="113"/>
      <c r="CO30" s="113"/>
      <c r="CP30" s="113"/>
      <c r="CQ30" s="113"/>
      <c r="CR30" s="113"/>
      <c r="CS30" s="113"/>
      <c r="CT30" s="113"/>
      <c r="CU30" s="113"/>
      <c r="CV30" s="113"/>
      <c r="CW30" s="113"/>
      <c r="CX30" s="113"/>
      <c r="CY30" s="113"/>
      <c r="CZ30" s="113"/>
      <c r="DA30" s="122"/>
      <c r="DB30" s="112"/>
      <c r="DC30" s="112"/>
      <c r="DD30" s="112"/>
      <c r="DE30" s="117"/>
      <c r="DF30" s="124" t="s">
        <v>99</v>
      </c>
      <c r="DG30" s="104" t="str">
        <f t="shared" si="4"/>
        <v>LUC</v>
      </c>
      <c r="DH30" s="112">
        <f t="shared" si="4"/>
        <v>1290</v>
      </c>
      <c r="DI30" s="112">
        <f t="shared" si="4"/>
        <v>49</v>
      </c>
      <c r="DJ30" s="112" t="s">
        <v>476</v>
      </c>
      <c r="DK30" s="112" t="s">
        <v>500</v>
      </c>
      <c r="DL30" s="100" t="s">
        <v>501</v>
      </c>
      <c r="DM30" s="116" t="s">
        <v>479</v>
      </c>
      <c r="DN30" s="117">
        <v>121.5</v>
      </c>
      <c r="DO30" s="112"/>
    </row>
    <row r="31" spans="1:119" s="119" customFormat="1" ht="24" customHeight="1">
      <c r="A31" s="100">
        <v>26</v>
      </c>
      <c r="B31" s="110"/>
      <c r="C31" s="125" t="s">
        <v>98</v>
      </c>
      <c r="D31" s="114" t="s">
        <v>98</v>
      </c>
      <c r="E31" s="111"/>
      <c r="F31" s="112" t="s">
        <v>90</v>
      </c>
      <c r="G31" s="112">
        <v>1294</v>
      </c>
      <c r="H31" s="112">
        <v>49</v>
      </c>
      <c r="I31" s="113">
        <v>100.5</v>
      </c>
      <c r="J31" s="113"/>
      <c r="K31" s="112"/>
      <c r="L31" s="112"/>
      <c r="M31" s="113"/>
      <c r="N31" s="113"/>
      <c r="O31" s="113"/>
      <c r="P31" s="113"/>
      <c r="Q31" s="113"/>
      <c r="R31" s="113"/>
      <c r="S31" s="113"/>
      <c r="T31" s="113"/>
      <c r="U31" s="113"/>
      <c r="V31" s="113"/>
      <c r="W31" s="113"/>
      <c r="X31" s="105"/>
      <c r="Y31" s="105"/>
      <c r="Z31" s="105"/>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113"/>
      <c r="CC31" s="113"/>
      <c r="CD31" s="113"/>
      <c r="CE31" s="113"/>
      <c r="CF31" s="113"/>
      <c r="CG31" s="113"/>
      <c r="CH31" s="113"/>
      <c r="CI31" s="113"/>
      <c r="CJ31" s="113"/>
      <c r="CK31" s="113"/>
      <c r="CL31" s="113"/>
      <c r="CM31" s="113"/>
      <c r="CN31" s="113"/>
      <c r="CO31" s="113"/>
      <c r="CP31" s="113"/>
      <c r="CQ31" s="113"/>
      <c r="CR31" s="113"/>
      <c r="CS31" s="113"/>
      <c r="CT31" s="113"/>
      <c r="CU31" s="113"/>
      <c r="CV31" s="113"/>
      <c r="CW31" s="113"/>
      <c r="CX31" s="113"/>
      <c r="CY31" s="113"/>
      <c r="CZ31" s="113"/>
      <c r="DA31" s="122"/>
      <c r="DB31" s="112"/>
      <c r="DC31" s="112"/>
      <c r="DD31" s="112"/>
      <c r="DE31" s="117"/>
      <c r="DF31" s="126" t="s">
        <v>98</v>
      </c>
      <c r="DG31" s="104" t="str">
        <f t="shared" ref="DG31:DI33" si="5">F31</f>
        <v>LUC</v>
      </c>
      <c r="DH31" s="112">
        <f t="shared" si="5"/>
        <v>1294</v>
      </c>
      <c r="DI31" s="112">
        <f t="shared" si="5"/>
        <v>49</v>
      </c>
      <c r="DJ31" s="112" t="s">
        <v>476</v>
      </c>
      <c r="DK31" s="112" t="s">
        <v>500</v>
      </c>
      <c r="DL31" s="100" t="s">
        <v>501</v>
      </c>
      <c r="DM31" s="116" t="s">
        <v>479</v>
      </c>
      <c r="DN31" s="117">
        <v>100.5</v>
      </c>
      <c r="DO31" s="112"/>
    </row>
    <row r="32" spans="1:119" s="119" customFormat="1" ht="24" customHeight="1">
      <c r="A32" s="100">
        <v>27</v>
      </c>
      <c r="B32" s="110"/>
      <c r="C32" s="114" t="s">
        <v>98</v>
      </c>
      <c r="D32" s="114" t="s">
        <v>98</v>
      </c>
      <c r="E32" s="111"/>
      <c r="F32" s="112" t="s">
        <v>90</v>
      </c>
      <c r="G32" s="112">
        <v>1308</v>
      </c>
      <c r="H32" s="112">
        <v>49</v>
      </c>
      <c r="I32" s="113">
        <v>0.6</v>
      </c>
      <c r="J32" s="127"/>
      <c r="K32" s="112"/>
      <c r="L32" s="112"/>
      <c r="M32" s="113"/>
      <c r="N32" s="113"/>
      <c r="O32" s="113"/>
      <c r="P32" s="113"/>
      <c r="Q32" s="113"/>
      <c r="R32" s="113"/>
      <c r="S32" s="113"/>
      <c r="T32" s="113"/>
      <c r="U32" s="113"/>
      <c r="V32" s="113"/>
      <c r="W32" s="113"/>
      <c r="X32" s="105"/>
      <c r="Y32" s="105"/>
      <c r="Z32" s="105"/>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c r="BG32" s="113"/>
      <c r="BH32" s="113"/>
      <c r="BI32" s="113"/>
      <c r="BJ32" s="113"/>
      <c r="BK32" s="113"/>
      <c r="BL32" s="113"/>
      <c r="BM32" s="113"/>
      <c r="BN32" s="113"/>
      <c r="BO32" s="113"/>
      <c r="BP32" s="113"/>
      <c r="BQ32" s="113"/>
      <c r="BR32" s="113"/>
      <c r="BS32" s="113"/>
      <c r="BT32" s="113"/>
      <c r="BU32" s="113"/>
      <c r="BV32" s="113"/>
      <c r="BW32" s="113"/>
      <c r="BX32" s="113"/>
      <c r="BY32" s="113"/>
      <c r="BZ32" s="113"/>
      <c r="CA32" s="113"/>
      <c r="CB32" s="113"/>
      <c r="CC32" s="113"/>
      <c r="CD32" s="113"/>
      <c r="CE32" s="113"/>
      <c r="CF32" s="113"/>
      <c r="CG32" s="113"/>
      <c r="CH32" s="113"/>
      <c r="CI32" s="113"/>
      <c r="CJ32" s="113"/>
      <c r="CK32" s="113"/>
      <c r="CL32" s="113"/>
      <c r="CM32" s="113"/>
      <c r="CN32" s="113"/>
      <c r="CO32" s="113"/>
      <c r="CP32" s="113"/>
      <c r="CQ32" s="113"/>
      <c r="CR32" s="113"/>
      <c r="CS32" s="113"/>
      <c r="CT32" s="113"/>
      <c r="CU32" s="113"/>
      <c r="CV32" s="113"/>
      <c r="CW32" s="113"/>
      <c r="CX32" s="113"/>
      <c r="CY32" s="113"/>
      <c r="CZ32" s="113"/>
      <c r="DA32" s="122"/>
      <c r="DB32" s="112"/>
      <c r="DC32" s="112"/>
      <c r="DD32" s="112"/>
      <c r="DE32" s="117"/>
      <c r="DF32" s="122" t="s">
        <v>98</v>
      </c>
      <c r="DG32" s="104" t="str">
        <f t="shared" si="5"/>
        <v>LUC</v>
      </c>
      <c r="DH32" s="112">
        <f t="shared" si="5"/>
        <v>1308</v>
      </c>
      <c r="DI32" s="112">
        <f t="shared" si="5"/>
        <v>49</v>
      </c>
      <c r="DJ32" s="112" t="s">
        <v>476</v>
      </c>
      <c r="DK32" s="112" t="s">
        <v>500</v>
      </c>
      <c r="DL32" s="100" t="s">
        <v>501</v>
      </c>
      <c r="DM32" s="116" t="s">
        <v>479</v>
      </c>
      <c r="DN32" s="117">
        <v>0.6</v>
      </c>
      <c r="DO32" s="112"/>
    </row>
    <row r="33" spans="1:119" s="119" customFormat="1" ht="24" customHeight="1">
      <c r="A33" s="100">
        <v>28</v>
      </c>
      <c r="B33" s="110"/>
      <c r="C33" s="114" t="s">
        <v>98</v>
      </c>
      <c r="D33" s="114" t="s">
        <v>98</v>
      </c>
      <c r="E33" s="111"/>
      <c r="F33" s="112" t="s">
        <v>90</v>
      </c>
      <c r="G33" s="112">
        <v>1312</v>
      </c>
      <c r="H33" s="112">
        <v>49</v>
      </c>
      <c r="I33" s="113">
        <v>0.6</v>
      </c>
      <c r="J33" s="127"/>
      <c r="K33" s="112"/>
      <c r="L33" s="112"/>
      <c r="M33" s="113"/>
      <c r="N33" s="113"/>
      <c r="O33" s="113"/>
      <c r="P33" s="113"/>
      <c r="Q33" s="113"/>
      <c r="R33" s="113"/>
      <c r="S33" s="113"/>
      <c r="T33" s="113"/>
      <c r="U33" s="113"/>
      <c r="V33" s="113"/>
      <c r="W33" s="113"/>
      <c r="X33" s="105"/>
      <c r="Y33" s="105"/>
      <c r="Z33" s="105"/>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c r="BT33" s="113"/>
      <c r="BU33" s="113"/>
      <c r="BV33" s="113"/>
      <c r="BW33" s="113"/>
      <c r="BX33" s="113"/>
      <c r="BY33" s="113"/>
      <c r="BZ33" s="113"/>
      <c r="CA33" s="113"/>
      <c r="CB33" s="113"/>
      <c r="CC33" s="113"/>
      <c r="CD33" s="113"/>
      <c r="CE33" s="113"/>
      <c r="CF33" s="113"/>
      <c r="CG33" s="113"/>
      <c r="CH33" s="113"/>
      <c r="CI33" s="113"/>
      <c r="CJ33" s="113"/>
      <c r="CK33" s="113"/>
      <c r="CL33" s="113"/>
      <c r="CM33" s="113"/>
      <c r="CN33" s="113"/>
      <c r="CO33" s="113"/>
      <c r="CP33" s="113"/>
      <c r="CQ33" s="113"/>
      <c r="CR33" s="113"/>
      <c r="CS33" s="113"/>
      <c r="CT33" s="113"/>
      <c r="CU33" s="113"/>
      <c r="CV33" s="113"/>
      <c r="CW33" s="113"/>
      <c r="CX33" s="113"/>
      <c r="CY33" s="113"/>
      <c r="CZ33" s="113"/>
      <c r="DA33" s="122"/>
      <c r="DB33" s="112"/>
      <c r="DC33" s="112"/>
      <c r="DD33" s="112"/>
      <c r="DE33" s="117"/>
      <c r="DF33" s="122" t="s">
        <v>98</v>
      </c>
      <c r="DG33" s="104" t="str">
        <f t="shared" si="5"/>
        <v>LUC</v>
      </c>
      <c r="DH33" s="112">
        <f t="shared" si="5"/>
        <v>1312</v>
      </c>
      <c r="DI33" s="112">
        <f t="shared" si="5"/>
        <v>49</v>
      </c>
      <c r="DJ33" s="112" t="s">
        <v>476</v>
      </c>
      <c r="DK33" s="112" t="s">
        <v>500</v>
      </c>
      <c r="DL33" s="100" t="s">
        <v>501</v>
      </c>
      <c r="DM33" s="116" t="s">
        <v>479</v>
      </c>
      <c r="DN33" s="117">
        <v>0.6</v>
      </c>
      <c r="DO33" s="112"/>
    </row>
    <row r="34" spans="1:119" s="119" customFormat="1" ht="24" customHeight="1">
      <c r="A34" s="100">
        <v>29</v>
      </c>
      <c r="B34" s="110"/>
      <c r="C34" s="114" t="s">
        <v>98</v>
      </c>
      <c r="D34" s="114" t="s">
        <v>98</v>
      </c>
      <c r="E34" s="111"/>
      <c r="F34" s="112" t="s">
        <v>90</v>
      </c>
      <c r="G34" s="112">
        <v>1317</v>
      </c>
      <c r="H34" s="112">
        <v>49</v>
      </c>
      <c r="I34" s="113">
        <v>313.5</v>
      </c>
      <c r="J34" s="114"/>
      <c r="K34" s="112"/>
      <c r="L34" s="112"/>
      <c r="M34" s="113"/>
      <c r="N34" s="113"/>
      <c r="O34" s="113"/>
      <c r="P34" s="113"/>
      <c r="Q34" s="113"/>
      <c r="R34" s="113"/>
      <c r="S34" s="113"/>
      <c r="T34" s="113"/>
      <c r="U34" s="113"/>
      <c r="V34" s="113"/>
      <c r="W34" s="113"/>
      <c r="X34" s="105"/>
      <c r="Y34" s="105"/>
      <c r="Z34" s="105"/>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13"/>
      <c r="CD34" s="113"/>
      <c r="CE34" s="113"/>
      <c r="CF34" s="113"/>
      <c r="CG34" s="113"/>
      <c r="CH34" s="113"/>
      <c r="CI34" s="113"/>
      <c r="CJ34" s="113"/>
      <c r="CK34" s="113"/>
      <c r="CL34" s="113"/>
      <c r="CM34" s="113"/>
      <c r="CN34" s="113"/>
      <c r="CO34" s="113"/>
      <c r="CP34" s="113"/>
      <c r="CQ34" s="113"/>
      <c r="CR34" s="113"/>
      <c r="CS34" s="113"/>
      <c r="CT34" s="113"/>
      <c r="CU34" s="113"/>
      <c r="CV34" s="113"/>
      <c r="CW34" s="113"/>
      <c r="CX34" s="113"/>
      <c r="CY34" s="113"/>
      <c r="CZ34" s="113"/>
      <c r="DA34" s="122"/>
      <c r="DB34" s="112"/>
      <c r="DC34" s="112"/>
      <c r="DD34" s="112"/>
      <c r="DE34" s="117"/>
      <c r="DF34" s="122" t="s">
        <v>98</v>
      </c>
      <c r="DG34" s="112" t="s">
        <v>90</v>
      </c>
      <c r="DH34" s="112">
        <v>1317</v>
      </c>
      <c r="DI34" s="112">
        <v>49</v>
      </c>
      <c r="DJ34" s="112" t="s">
        <v>476</v>
      </c>
      <c r="DK34" s="112" t="s">
        <v>500</v>
      </c>
      <c r="DL34" s="100" t="s">
        <v>501</v>
      </c>
      <c r="DM34" s="116" t="s">
        <v>479</v>
      </c>
      <c r="DN34" s="117">
        <v>313.5</v>
      </c>
      <c r="DO34" s="112"/>
    </row>
    <row r="35" spans="1:119" s="119" customFormat="1" ht="24" customHeight="1">
      <c r="A35" s="100">
        <v>30</v>
      </c>
      <c r="B35" s="110"/>
      <c r="C35" s="114" t="s">
        <v>98</v>
      </c>
      <c r="D35" s="114" t="s">
        <v>98</v>
      </c>
      <c r="E35" s="111"/>
      <c r="F35" s="112" t="s">
        <v>90</v>
      </c>
      <c r="G35" s="112">
        <v>82</v>
      </c>
      <c r="H35" s="112">
        <v>52</v>
      </c>
      <c r="I35" s="113">
        <v>2686.8</v>
      </c>
      <c r="J35" s="127"/>
      <c r="K35" s="112"/>
      <c r="L35" s="112"/>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BS35" s="113"/>
      <c r="BT35" s="113"/>
      <c r="BU35" s="113"/>
      <c r="BV35" s="113"/>
      <c r="BW35" s="113"/>
      <c r="BX35" s="113"/>
      <c r="BY35" s="113"/>
      <c r="BZ35" s="113"/>
      <c r="CA35" s="113"/>
      <c r="CB35" s="113"/>
      <c r="CC35" s="113"/>
      <c r="CD35" s="113"/>
      <c r="CE35" s="113"/>
      <c r="CF35" s="113"/>
      <c r="CG35" s="113"/>
      <c r="CH35" s="113"/>
      <c r="CI35" s="113"/>
      <c r="CJ35" s="113"/>
      <c r="CK35" s="113"/>
      <c r="CL35" s="113"/>
      <c r="CM35" s="113"/>
      <c r="CN35" s="113"/>
      <c r="CO35" s="113"/>
      <c r="CP35" s="113"/>
      <c r="CQ35" s="113"/>
      <c r="CR35" s="113"/>
      <c r="CS35" s="113"/>
      <c r="CT35" s="113"/>
      <c r="CU35" s="113"/>
      <c r="CV35" s="113"/>
      <c r="CW35" s="113"/>
      <c r="CX35" s="113"/>
      <c r="CY35" s="113"/>
      <c r="CZ35" s="113"/>
      <c r="DA35" s="122"/>
      <c r="DB35" s="112"/>
      <c r="DC35" s="112"/>
      <c r="DD35" s="112"/>
      <c r="DE35" s="117"/>
      <c r="DF35" s="122" t="s">
        <v>98</v>
      </c>
      <c r="DG35" s="104" t="str">
        <f t="shared" ref="DG35:DI42" si="6">F35</f>
        <v>LUC</v>
      </c>
      <c r="DH35" s="112">
        <f t="shared" si="6"/>
        <v>82</v>
      </c>
      <c r="DI35" s="112">
        <f t="shared" si="6"/>
        <v>52</v>
      </c>
      <c r="DJ35" s="112" t="s">
        <v>477</v>
      </c>
      <c r="DK35" s="112" t="s">
        <v>500</v>
      </c>
      <c r="DL35" s="100" t="s">
        <v>501</v>
      </c>
      <c r="DM35" s="116" t="s">
        <v>479</v>
      </c>
      <c r="DN35" s="117">
        <v>2457.6</v>
      </c>
      <c r="DO35" s="112"/>
    </row>
    <row r="36" spans="1:119" s="119" customFormat="1" ht="24" customHeight="1">
      <c r="A36" s="100">
        <v>31</v>
      </c>
      <c r="B36" s="110"/>
      <c r="C36" s="114" t="s">
        <v>98</v>
      </c>
      <c r="D36" s="114" t="s">
        <v>98</v>
      </c>
      <c r="E36" s="111"/>
      <c r="F36" s="112" t="s">
        <v>90</v>
      </c>
      <c r="G36" s="112">
        <v>1289</v>
      </c>
      <c r="H36" s="112">
        <v>49</v>
      </c>
      <c r="I36" s="113">
        <v>292.3</v>
      </c>
      <c r="J36" s="114"/>
      <c r="K36" s="112"/>
      <c r="L36" s="112"/>
      <c r="M36" s="113"/>
      <c r="N36" s="113"/>
      <c r="O36" s="113"/>
      <c r="P36" s="113"/>
      <c r="Q36" s="113"/>
      <c r="R36" s="113"/>
      <c r="S36" s="113"/>
      <c r="T36" s="113"/>
      <c r="U36" s="113"/>
      <c r="V36" s="113"/>
      <c r="W36" s="113"/>
      <c r="X36" s="105"/>
      <c r="Y36" s="105"/>
      <c r="Z36" s="105"/>
      <c r="AA36" s="113"/>
      <c r="AB36" s="113"/>
      <c r="AC36" s="113"/>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113"/>
      <c r="BU36" s="113"/>
      <c r="BV36" s="113"/>
      <c r="BW36" s="113"/>
      <c r="BX36" s="113"/>
      <c r="BY36" s="113"/>
      <c r="BZ36" s="113"/>
      <c r="CA36" s="113"/>
      <c r="CB36" s="113"/>
      <c r="CC36" s="113"/>
      <c r="CD36" s="113"/>
      <c r="CE36" s="113"/>
      <c r="CF36" s="113"/>
      <c r="CG36" s="113"/>
      <c r="CH36" s="113"/>
      <c r="CI36" s="113"/>
      <c r="CJ36" s="113"/>
      <c r="CK36" s="113"/>
      <c r="CL36" s="113"/>
      <c r="CM36" s="113"/>
      <c r="CN36" s="113"/>
      <c r="CO36" s="113"/>
      <c r="CP36" s="113"/>
      <c r="CQ36" s="113"/>
      <c r="CR36" s="113"/>
      <c r="CS36" s="113"/>
      <c r="CT36" s="113"/>
      <c r="CU36" s="113"/>
      <c r="CV36" s="113"/>
      <c r="CW36" s="113"/>
      <c r="CX36" s="113"/>
      <c r="CY36" s="113"/>
      <c r="CZ36" s="113"/>
      <c r="DA36" s="122"/>
      <c r="DB36" s="112"/>
      <c r="DC36" s="112"/>
      <c r="DD36" s="112"/>
      <c r="DE36" s="117"/>
      <c r="DF36" s="122" t="s">
        <v>98</v>
      </c>
      <c r="DG36" s="104" t="str">
        <f t="shared" si="6"/>
        <v>LUC</v>
      </c>
      <c r="DH36" s="112">
        <f t="shared" si="6"/>
        <v>1289</v>
      </c>
      <c r="DI36" s="112">
        <f t="shared" si="6"/>
        <v>49</v>
      </c>
      <c r="DJ36" s="112" t="s">
        <v>476</v>
      </c>
      <c r="DK36" s="112" t="s">
        <v>500</v>
      </c>
      <c r="DL36" s="100" t="s">
        <v>501</v>
      </c>
      <c r="DM36" s="116" t="s">
        <v>479</v>
      </c>
      <c r="DN36" s="117">
        <v>292.3</v>
      </c>
      <c r="DO36" s="112"/>
    </row>
    <row r="37" spans="1:119" s="119" customFormat="1" ht="24" customHeight="1">
      <c r="A37" s="100">
        <v>32</v>
      </c>
      <c r="B37" s="110"/>
      <c r="C37" s="114" t="s">
        <v>98</v>
      </c>
      <c r="D37" s="114" t="s">
        <v>98</v>
      </c>
      <c r="E37" s="111"/>
      <c r="F37" s="112" t="s">
        <v>90</v>
      </c>
      <c r="G37" s="112">
        <v>1292</v>
      </c>
      <c r="H37" s="112">
        <v>49</v>
      </c>
      <c r="I37" s="113">
        <v>17.600000000000001</v>
      </c>
      <c r="J37" s="127"/>
      <c r="K37" s="112"/>
      <c r="L37" s="112"/>
      <c r="M37" s="113"/>
      <c r="N37" s="113"/>
      <c r="O37" s="113"/>
      <c r="P37" s="113"/>
      <c r="Q37" s="113"/>
      <c r="R37" s="113"/>
      <c r="S37" s="113"/>
      <c r="T37" s="113"/>
      <c r="U37" s="113"/>
      <c r="V37" s="113"/>
      <c r="W37" s="113"/>
      <c r="X37" s="105"/>
      <c r="Y37" s="105"/>
      <c r="Z37" s="105"/>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13"/>
      <c r="BG37" s="113"/>
      <c r="BH37" s="113"/>
      <c r="BI37" s="113"/>
      <c r="BJ37" s="113"/>
      <c r="BK37" s="113"/>
      <c r="BL37" s="113"/>
      <c r="BM37" s="113"/>
      <c r="BN37" s="113"/>
      <c r="BO37" s="113"/>
      <c r="BP37" s="113"/>
      <c r="BQ37" s="113"/>
      <c r="BR37" s="113"/>
      <c r="BS37" s="113"/>
      <c r="BT37" s="113"/>
      <c r="BU37" s="113"/>
      <c r="BV37" s="113"/>
      <c r="BW37" s="113"/>
      <c r="BX37" s="113"/>
      <c r="BY37" s="113"/>
      <c r="BZ37" s="113"/>
      <c r="CA37" s="113"/>
      <c r="CB37" s="113"/>
      <c r="CC37" s="113"/>
      <c r="CD37" s="113"/>
      <c r="CE37" s="113"/>
      <c r="CF37" s="113"/>
      <c r="CG37" s="113"/>
      <c r="CH37" s="113"/>
      <c r="CI37" s="113"/>
      <c r="CJ37" s="113"/>
      <c r="CK37" s="113"/>
      <c r="CL37" s="113"/>
      <c r="CM37" s="113"/>
      <c r="CN37" s="113"/>
      <c r="CO37" s="113"/>
      <c r="CP37" s="113"/>
      <c r="CQ37" s="113"/>
      <c r="CR37" s="113"/>
      <c r="CS37" s="113"/>
      <c r="CT37" s="113"/>
      <c r="CU37" s="113"/>
      <c r="CV37" s="113"/>
      <c r="CW37" s="113"/>
      <c r="CX37" s="113"/>
      <c r="CY37" s="113"/>
      <c r="CZ37" s="113"/>
      <c r="DA37" s="122"/>
      <c r="DB37" s="112"/>
      <c r="DC37" s="112"/>
      <c r="DD37" s="112"/>
      <c r="DE37" s="117"/>
      <c r="DF37" s="122" t="s">
        <v>98</v>
      </c>
      <c r="DG37" s="104" t="str">
        <f t="shared" si="6"/>
        <v>LUC</v>
      </c>
      <c r="DH37" s="112">
        <f t="shared" si="6"/>
        <v>1292</v>
      </c>
      <c r="DI37" s="112">
        <f t="shared" si="6"/>
        <v>49</v>
      </c>
      <c r="DJ37" s="112" t="s">
        <v>476</v>
      </c>
      <c r="DK37" s="112" t="s">
        <v>500</v>
      </c>
      <c r="DL37" s="100" t="s">
        <v>501</v>
      </c>
      <c r="DM37" s="116" t="s">
        <v>479</v>
      </c>
      <c r="DN37" s="117">
        <v>17.600000000000001</v>
      </c>
      <c r="DO37" s="112"/>
    </row>
    <row r="38" spans="1:119" s="119" customFormat="1" ht="24" customHeight="1">
      <c r="A38" s="100">
        <v>33</v>
      </c>
      <c r="B38" s="110"/>
      <c r="C38" s="114" t="s">
        <v>98</v>
      </c>
      <c r="D38" s="114" t="s">
        <v>98</v>
      </c>
      <c r="E38" s="111"/>
      <c r="F38" s="112" t="s">
        <v>90</v>
      </c>
      <c r="G38" s="112">
        <v>1297</v>
      </c>
      <c r="H38" s="112">
        <v>49</v>
      </c>
      <c r="I38" s="113">
        <v>10.1</v>
      </c>
      <c r="J38" s="127"/>
      <c r="K38" s="112"/>
      <c r="L38" s="112"/>
      <c r="M38" s="113"/>
      <c r="N38" s="113"/>
      <c r="O38" s="113"/>
      <c r="P38" s="113"/>
      <c r="Q38" s="113"/>
      <c r="R38" s="113"/>
      <c r="S38" s="113"/>
      <c r="T38" s="113"/>
      <c r="U38" s="113"/>
      <c r="V38" s="113"/>
      <c r="W38" s="113"/>
      <c r="X38" s="105"/>
      <c r="Y38" s="105"/>
      <c r="Z38" s="105"/>
      <c r="AA38" s="113"/>
      <c r="AB38" s="113"/>
      <c r="AC38" s="113"/>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3"/>
      <c r="BF38" s="113"/>
      <c r="BG38" s="113"/>
      <c r="BH38" s="113"/>
      <c r="BI38" s="113"/>
      <c r="BJ38" s="113"/>
      <c r="BK38" s="113"/>
      <c r="BL38" s="113"/>
      <c r="BM38" s="113"/>
      <c r="BN38" s="113"/>
      <c r="BO38" s="113"/>
      <c r="BP38" s="113"/>
      <c r="BQ38" s="113"/>
      <c r="BR38" s="113"/>
      <c r="BS38" s="113"/>
      <c r="BT38" s="113"/>
      <c r="BU38" s="113"/>
      <c r="BV38" s="113"/>
      <c r="BW38" s="113"/>
      <c r="BX38" s="113"/>
      <c r="BY38" s="113"/>
      <c r="BZ38" s="113"/>
      <c r="CA38" s="113"/>
      <c r="CB38" s="113"/>
      <c r="CC38" s="113"/>
      <c r="CD38" s="113"/>
      <c r="CE38" s="113"/>
      <c r="CF38" s="113"/>
      <c r="CG38" s="113"/>
      <c r="CH38" s="113"/>
      <c r="CI38" s="113"/>
      <c r="CJ38" s="113"/>
      <c r="CK38" s="113"/>
      <c r="CL38" s="113"/>
      <c r="CM38" s="113"/>
      <c r="CN38" s="113"/>
      <c r="CO38" s="113"/>
      <c r="CP38" s="113"/>
      <c r="CQ38" s="113"/>
      <c r="CR38" s="113"/>
      <c r="CS38" s="113"/>
      <c r="CT38" s="113"/>
      <c r="CU38" s="113"/>
      <c r="CV38" s="113"/>
      <c r="CW38" s="113"/>
      <c r="CX38" s="113"/>
      <c r="CY38" s="113"/>
      <c r="CZ38" s="113"/>
      <c r="DA38" s="122"/>
      <c r="DB38" s="112"/>
      <c r="DC38" s="112"/>
      <c r="DD38" s="112"/>
      <c r="DE38" s="128"/>
      <c r="DF38" s="122" t="s">
        <v>98</v>
      </c>
      <c r="DG38" s="104" t="str">
        <f t="shared" si="6"/>
        <v>LUC</v>
      </c>
      <c r="DH38" s="112">
        <f t="shared" si="6"/>
        <v>1297</v>
      </c>
      <c r="DI38" s="112">
        <f t="shared" si="6"/>
        <v>49</v>
      </c>
      <c r="DJ38" s="112" t="s">
        <v>476</v>
      </c>
      <c r="DK38" s="112" t="s">
        <v>500</v>
      </c>
      <c r="DL38" s="100" t="s">
        <v>501</v>
      </c>
      <c r="DM38" s="116" t="s">
        <v>479</v>
      </c>
      <c r="DN38" s="117">
        <v>10.1</v>
      </c>
      <c r="DO38" s="112"/>
    </row>
    <row r="39" spans="1:119" s="119" customFormat="1" ht="24" customHeight="1">
      <c r="A39" s="100">
        <v>34</v>
      </c>
      <c r="B39" s="110"/>
      <c r="C39" s="114" t="s">
        <v>98</v>
      </c>
      <c r="D39" s="114" t="s">
        <v>98</v>
      </c>
      <c r="E39" s="111"/>
      <c r="F39" s="112" t="s">
        <v>90</v>
      </c>
      <c r="G39" s="112">
        <v>1298</v>
      </c>
      <c r="H39" s="112">
        <v>49</v>
      </c>
      <c r="I39" s="113">
        <v>13.6</v>
      </c>
      <c r="J39" s="127"/>
      <c r="K39" s="112"/>
      <c r="L39" s="112"/>
      <c r="M39" s="113"/>
      <c r="N39" s="113"/>
      <c r="O39" s="113"/>
      <c r="P39" s="113"/>
      <c r="Q39" s="113"/>
      <c r="R39" s="113"/>
      <c r="S39" s="113"/>
      <c r="T39" s="113"/>
      <c r="U39" s="113"/>
      <c r="V39" s="113"/>
      <c r="W39" s="113"/>
      <c r="X39" s="105"/>
      <c r="Y39" s="105"/>
      <c r="Z39" s="105"/>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c r="BV39" s="113"/>
      <c r="BW39" s="113"/>
      <c r="BX39" s="113"/>
      <c r="BY39" s="113"/>
      <c r="BZ39" s="113"/>
      <c r="CA39" s="113"/>
      <c r="CB39" s="113"/>
      <c r="CC39" s="113"/>
      <c r="CD39" s="113"/>
      <c r="CE39" s="113"/>
      <c r="CF39" s="113"/>
      <c r="CG39" s="113"/>
      <c r="CH39" s="113"/>
      <c r="CI39" s="113"/>
      <c r="CJ39" s="113"/>
      <c r="CK39" s="113"/>
      <c r="CL39" s="113"/>
      <c r="CM39" s="113"/>
      <c r="CN39" s="113"/>
      <c r="CO39" s="113"/>
      <c r="CP39" s="113"/>
      <c r="CQ39" s="113"/>
      <c r="CR39" s="113"/>
      <c r="CS39" s="113"/>
      <c r="CT39" s="113"/>
      <c r="CU39" s="113"/>
      <c r="CV39" s="113"/>
      <c r="CW39" s="113"/>
      <c r="CX39" s="113"/>
      <c r="CY39" s="113"/>
      <c r="CZ39" s="113"/>
      <c r="DA39" s="122"/>
      <c r="DB39" s="112"/>
      <c r="DC39" s="112"/>
      <c r="DD39" s="112"/>
      <c r="DE39" s="117"/>
      <c r="DF39" s="122" t="s">
        <v>98</v>
      </c>
      <c r="DG39" s="104" t="str">
        <f t="shared" si="6"/>
        <v>LUC</v>
      </c>
      <c r="DH39" s="112">
        <f t="shared" si="6"/>
        <v>1298</v>
      </c>
      <c r="DI39" s="112">
        <f t="shared" si="6"/>
        <v>49</v>
      </c>
      <c r="DJ39" s="112" t="s">
        <v>476</v>
      </c>
      <c r="DK39" s="112" t="s">
        <v>500</v>
      </c>
      <c r="DL39" s="100" t="s">
        <v>501</v>
      </c>
      <c r="DM39" s="116" t="s">
        <v>479</v>
      </c>
      <c r="DN39" s="117">
        <v>13.6</v>
      </c>
      <c r="DO39" s="112"/>
    </row>
    <row r="40" spans="1:119" s="119" customFormat="1" ht="24" customHeight="1">
      <c r="A40" s="100">
        <v>35</v>
      </c>
      <c r="B40" s="110"/>
      <c r="C40" s="114" t="s">
        <v>98</v>
      </c>
      <c r="D40" s="114" t="s">
        <v>98</v>
      </c>
      <c r="E40" s="111"/>
      <c r="F40" s="112" t="s">
        <v>90</v>
      </c>
      <c r="G40" s="112">
        <v>1300</v>
      </c>
      <c r="H40" s="112">
        <v>49</v>
      </c>
      <c r="I40" s="113">
        <v>23.4</v>
      </c>
      <c r="J40" s="127"/>
      <c r="K40" s="112"/>
      <c r="L40" s="112"/>
      <c r="M40" s="113"/>
      <c r="N40" s="113"/>
      <c r="O40" s="113"/>
      <c r="P40" s="113"/>
      <c r="Q40" s="113"/>
      <c r="R40" s="113"/>
      <c r="S40" s="113"/>
      <c r="T40" s="113"/>
      <c r="U40" s="113"/>
      <c r="V40" s="113"/>
      <c r="W40" s="113"/>
      <c r="X40" s="105"/>
      <c r="Y40" s="105"/>
      <c r="Z40" s="105"/>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c r="BV40" s="113"/>
      <c r="BW40" s="113"/>
      <c r="BX40" s="113"/>
      <c r="BY40" s="113"/>
      <c r="BZ40" s="113"/>
      <c r="CA40" s="113"/>
      <c r="CB40" s="113"/>
      <c r="CC40" s="113"/>
      <c r="CD40" s="113"/>
      <c r="CE40" s="113"/>
      <c r="CF40" s="113"/>
      <c r="CG40" s="113"/>
      <c r="CH40" s="113"/>
      <c r="CI40" s="113"/>
      <c r="CJ40" s="113"/>
      <c r="CK40" s="113"/>
      <c r="CL40" s="113"/>
      <c r="CM40" s="113"/>
      <c r="CN40" s="113"/>
      <c r="CO40" s="113"/>
      <c r="CP40" s="113"/>
      <c r="CQ40" s="113"/>
      <c r="CR40" s="113"/>
      <c r="CS40" s="113"/>
      <c r="CT40" s="113"/>
      <c r="CU40" s="113"/>
      <c r="CV40" s="113"/>
      <c r="CW40" s="113"/>
      <c r="CX40" s="113"/>
      <c r="CY40" s="113"/>
      <c r="CZ40" s="113"/>
      <c r="DA40" s="122"/>
      <c r="DB40" s="112"/>
      <c r="DC40" s="112"/>
      <c r="DD40" s="112"/>
      <c r="DE40" s="117"/>
      <c r="DF40" s="122" t="s">
        <v>98</v>
      </c>
      <c r="DG40" s="104" t="str">
        <f t="shared" si="6"/>
        <v>LUC</v>
      </c>
      <c r="DH40" s="112">
        <f t="shared" si="6"/>
        <v>1300</v>
      </c>
      <c r="DI40" s="112">
        <f t="shared" si="6"/>
        <v>49</v>
      </c>
      <c r="DJ40" s="112" t="s">
        <v>476</v>
      </c>
      <c r="DK40" s="112" t="s">
        <v>500</v>
      </c>
      <c r="DL40" s="100" t="s">
        <v>501</v>
      </c>
      <c r="DM40" s="116" t="s">
        <v>479</v>
      </c>
      <c r="DN40" s="117">
        <v>23.4</v>
      </c>
      <c r="DO40" s="112"/>
    </row>
    <row r="41" spans="1:119" s="119" customFormat="1" ht="24" customHeight="1">
      <c r="A41" s="100">
        <v>36</v>
      </c>
      <c r="B41" s="110"/>
      <c r="C41" s="114" t="s">
        <v>98</v>
      </c>
      <c r="D41" s="114" t="s">
        <v>98</v>
      </c>
      <c r="E41" s="111"/>
      <c r="F41" s="112" t="s">
        <v>90</v>
      </c>
      <c r="G41" s="112">
        <v>1301</v>
      </c>
      <c r="H41" s="112">
        <v>49</v>
      </c>
      <c r="I41" s="113">
        <v>30.2</v>
      </c>
      <c r="J41" s="114"/>
      <c r="K41" s="112"/>
      <c r="L41" s="112"/>
      <c r="M41" s="113"/>
      <c r="N41" s="113"/>
      <c r="O41" s="113"/>
      <c r="P41" s="113"/>
      <c r="Q41" s="113"/>
      <c r="R41" s="113"/>
      <c r="S41" s="113"/>
      <c r="T41" s="113"/>
      <c r="U41" s="113"/>
      <c r="V41" s="113"/>
      <c r="W41" s="113"/>
      <c r="X41" s="105"/>
      <c r="Y41" s="105"/>
      <c r="Z41" s="105"/>
      <c r="AA41" s="113"/>
      <c r="AB41" s="113"/>
      <c r="AC41" s="113"/>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3"/>
      <c r="BR41" s="113"/>
      <c r="BS41" s="113"/>
      <c r="BT41" s="113"/>
      <c r="BU41" s="113"/>
      <c r="BV41" s="113"/>
      <c r="BW41" s="113"/>
      <c r="BX41" s="113"/>
      <c r="BY41" s="113"/>
      <c r="BZ41" s="113"/>
      <c r="CA41" s="113"/>
      <c r="CB41" s="113"/>
      <c r="CC41" s="113"/>
      <c r="CD41" s="113"/>
      <c r="CE41" s="113"/>
      <c r="CF41" s="113"/>
      <c r="CG41" s="113"/>
      <c r="CH41" s="113"/>
      <c r="CI41" s="113"/>
      <c r="CJ41" s="113"/>
      <c r="CK41" s="113"/>
      <c r="CL41" s="113"/>
      <c r="CM41" s="113"/>
      <c r="CN41" s="113"/>
      <c r="CO41" s="113"/>
      <c r="CP41" s="113"/>
      <c r="CQ41" s="113"/>
      <c r="CR41" s="113"/>
      <c r="CS41" s="113"/>
      <c r="CT41" s="113"/>
      <c r="CU41" s="113"/>
      <c r="CV41" s="113"/>
      <c r="CW41" s="113"/>
      <c r="CX41" s="113"/>
      <c r="CY41" s="113"/>
      <c r="CZ41" s="113"/>
      <c r="DA41" s="122"/>
      <c r="DB41" s="112"/>
      <c r="DC41" s="112"/>
      <c r="DD41" s="112"/>
      <c r="DE41" s="117"/>
      <c r="DF41" s="122" t="s">
        <v>98</v>
      </c>
      <c r="DG41" s="104" t="str">
        <f t="shared" si="6"/>
        <v>LUC</v>
      </c>
      <c r="DH41" s="112">
        <f t="shared" si="6"/>
        <v>1301</v>
      </c>
      <c r="DI41" s="112">
        <f t="shared" si="6"/>
        <v>49</v>
      </c>
      <c r="DJ41" s="112" t="s">
        <v>476</v>
      </c>
      <c r="DK41" s="112" t="s">
        <v>500</v>
      </c>
      <c r="DL41" s="100" t="s">
        <v>501</v>
      </c>
      <c r="DM41" s="116" t="s">
        <v>479</v>
      </c>
      <c r="DN41" s="117">
        <v>30.2</v>
      </c>
      <c r="DO41" s="112"/>
    </row>
    <row r="42" spans="1:119" s="119" customFormat="1" ht="24" customHeight="1">
      <c r="A42" s="100">
        <v>37</v>
      </c>
      <c r="B42" s="110"/>
      <c r="C42" s="114" t="s">
        <v>98</v>
      </c>
      <c r="D42" s="114" t="s">
        <v>98</v>
      </c>
      <c r="E42" s="111"/>
      <c r="F42" s="111" t="s">
        <v>90</v>
      </c>
      <c r="G42" s="112">
        <v>1305</v>
      </c>
      <c r="H42" s="112">
        <v>49</v>
      </c>
      <c r="I42" s="113">
        <v>3</v>
      </c>
      <c r="J42" s="120"/>
      <c r="K42" s="112"/>
      <c r="L42" s="112"/>
      <c r="M42" s="113"/>
      <c r="N42" s="113"/>
      <c r="O42" s="113"/>
      <c r="P42" s="113"/>
      <c r="Q42" s="113"/>
      <c r="R42" s="113"/>
      <c r="S42" s="113"/>
      <c r="T42" s="113"/>
      <c r="U42" s="113"/>
      <c r="V42" s="113"/>
      <c r="W42" s="113"/>
      <c r="X42" s="105"/>
      <c r="Y42" s="105"/>
      <c r="Z42" s="105"/>
      <c r="AA42" s="113"/>
      <c r="AB42" s="113"/>
      <c r="AC42" s="113"/>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c r="BV42" s="113"/>
      <c r="BW42" s="113"/>
      <c r="BX42" s="113"/>
      <c r="BY42" s="113"/>
      <c r="BZ42" s="113"/>
      <c r="CA42" s="113"/>
      <c r="CB42" s="113"/>
      <c r="CC42" s="113"/>
      <c r="CD42" s="113"/>
      <c r="CE42" s="113"/>
      <c r="CF42" s="113"/>
      <c r="CG42" s="113"/>
      <c r="CH42" s="113"/>
      <c r="CI42" s="113"/>
      <c r="CJ42" s="113"/>
      <c r="CK42" s="113"/>
      <c r="CL42" s="113"/>
      <c r="CM42" s="113"/>
      <c r="CN42" s="113"/>
      <c r="CO42" s="113"/>
      <c r="CP42" s="113"/>
      <c r="CQ42" s="113"/>
      <c r="CR42" s="113"/>
      <c r="CS42" s="113"/>
      <c r="CT42" s="113"/>
      <c r="CU42" s="113"/>
      <c r="CV42" s="113"/>
      <c r="CW42" s="113"/>
      <c r="CX42" s="113"/>
      <c r="CY42" s="113"/>
      <c r="CZ42" s="113"/>
      <c r="DA42" s="122"/>
      <c r="DB42" s="112"/>
      <c r="DC42" s="112"/>
      <c r="DD42" s="112"/>
      <c r="DE42" s="117"/>
      <c r="DF42" s="122" t="s">
        <v>98</v>
      </c>
      <c r="DG42" s="104" t="str">
        <f t="shared" si="6"/>
        <v>LUC</v>
      </c>
      <c r="DH42" s="112">
        <f t="shared" si="6"/>
        <v>1305</v>
      </c>
      <c r="DI42" s="112">
        <f t="shared" si="6"/>
        <v>49</v>
      </c>
      <c r="DJ42" s="112" t="s">
        <v>476</v>
      </c>
      <c r="DK42" s="112" t="s">
        <v>500</v>
      </c>
      <c r="DL42" s="100" t="s">
        <v>501</v>
      </c>
      <c r="DM42" s="116" t="s">
        <v>479</v>
      </c>
      <c r="DN42" s="117">
        <v>3</v>
      </c>
      <c r="DO42" s="112"/>
    </row>
    <row r="43" spans="1:119" s="119" customFormat="1" ht="24" customHeight="1">
      <c r="A43" s="100">
        <v>38</v>
      </c>
      <c r="B43" s="110"/>
      <c r="C43" s="114" t="s">
        <v>98</v>
      </c>
      <c r="D43" s="114" t="s">
        <v>98</v>
      </c>
      <c r="E43" s="111"/>
      <c r="F43" s="112" t="s">
        <v>90</v>
      </c>
      <c r="G43" s="112">
        <v>1319</v>
      </c>
      <c r="H43" s="112">
        <v>49</v>
      </c>
      <c r="I43" s="113">
        <v>131</v>
      </c>
      <c r="J43" s="127"/>
      <c r="K43" s="112"/>
      <c r="L43" s="112"/>
      <c r="M43" s="113"/>
      <c r="N43" s="113"/>
      <c r="O43" s="113"/>
      <c r="P43" s="113"/>
      <c r="Q43" s="113"/>
      <c r="R43" s="113"/>
      <c r="S43" s="113"/>
      <c r="T43" s="113"/>
      <c r="U43" s="113"/>
      <c r="V43" s="113"/>
      <c r="W43" s="113"/>
      <c r="X43" s="105"/>
      <c r="Y43" s="105"/>
      <c r="Z43" s="105"/>
      <c r="AA43" s="113"/>
      <c r="AB43" s="113"/>
      <c r="AC43" s="113"/>
      <c r="AD43" s="113"/>
      <c r="AE43" s="113"/>
      <c r="AF43" s="113"/>
      <c r="AG43" s="113"/>
      <c r="AH43" s="113"/>
      <c r="AI43" s="113"/>
      <c r="AJ43" s="113"/>
      <c r="AK43" s="113"/>
      <c r="AL43" s="113"/>
      <c r="AM43" s="113"/>
      <c r="AN43" s="113"/>
      <c r="AO43" s="113"/>
      <c r="AP43" s="113"/>
      <c r="AQ43" s="113"/>
      <c r="AR43" s="113"/>
      <c r="AS43" s="113"/>
      <c r="AT43" s="113"/>
      <c r="AU43" s="113"/>
      <c r="AV43" s="113"/>
      <c r="AW43" s="113"/>
      <c r="AX43" s="113"/>
      <c r="AY43" s="113"/>
      <c r="AZ43" s="113"/>
      <c r="BA43" s="113"/>
      <c r="BB43" s="113"/>
      <c r="BC43" s="113"/>
      <c r="BD43" s="113"/>
      <c r="BE43" s="113"/>
      <c r="BF43" s="113"/>
      <c r="BG43" s="113"/>
      <c r="BH43" s="113"/>
      <c r="BI43" s="113"/>
      <c r="BJ43" s="113"/>
      <c r="BK43" s="113"/>
      <c r="BL43" s="113"/>
      <c r="BM43" s="113"/>
      <c r="BN43" s="113"/>
      <c r="BO43" s="113"/>
      <c r="BP43" s="113"/>
      <c r="BQ43" s="113"/>
      <c r="BR43" s="113"/>
      <c r="BS43" s="113"/>
      <c r="BT43" s="113"/>
      <c r="BU43" s="113"/>
      <c r="BV43" s="113"/>
      <c r="BW43" s="113"/>
      <c r="BX43" s="113"/>
      <c r="BY43" s="113"/>
      <c r="BZ43" s="113"/>
      <c r="CA43" s="113"/>
      <c r="CB43" s="113"/>
      <c r="CC43" s="113"/>
      <c r="CD43" s="113"/>
      <c r="CE43" s="113"/>
      <c r="CF43" s="113"/>
      <c r="CG43" s="113"/>
      <c r="CH43" s="113"/>
      <c r="CI43" s="113"/>
      <c r="CJ43" s="113"/>
      <c r="CK43" s="113"/>
      <c r="CL43" s="113"/>
      <c r="CM43" s="113"/>
      <c r="CN43" s="113"/>
      <c r="CO43" s="113"/>
      <c r="CP43" s="113"/>
      <c r="CQ43" s="113"/>
      <c r="CR43" s="113"/>
      <c r="CS43" s="113"/>
      <c r="CT43" s="113"/>
      <c r="CU43" s="113"/>
      <c r="CV43" s="113"/>
      <c r="CW43" s="113"/>
      <c r="CX43" s="113"/>
      <c r="CY43" s="113"/>
      <c r="CZ43" s="113"/>
      <c r="DA43" s="122"/>
      <c r="DB43" s="112"/>
      <c r="DC43" s="112"/>
      <c r="DD43" s="112"/>
      <c r="DE43" s="117"/>
      <c r="DF43" s="122" t="s">
        <v>98</v>
      </c>
      <c r="DG43" s="104" t="str">
        <f t="shared" ref="DG43:DI44" si="7">F43</f>
        <v>LUC</v>
      </c>
      <c r="DH43" s="112">
        <f t="shared" si="7"/>
        <v>1319</v>
      </c>
      <c r="DI43" s="112">
        <f t="shared" si="7"/>
        <v>49</v>
      </c>
      <c r="DJ43" s="112" t="s">
        <v>476</v>
      </c>
      <c r="DK43" s="112" t="s">
        <v>500</v>
      </c>
      <c r="DL43" s="100" t="s">
        <v>501</v>
      </c>
      <c r="DM43" s="116" t="s">
        <v>479</v>
      </c>
      <c r="DN43" s="117">
        <v>131</v>
      </c>
      <c r="DO43" s="112"/>
    </row>
    <row r="44" spans="1:119" s="109" customFormat="1" ht="24" customHeight="1">
      <c r="A44" s="100">
        <v>39</v>
      </c>
      <c r="B44" s="101"/>
      <c r="C44" s="114" t="s">
        <v>98</v>
      </c>
      <c r="D44" s="114" t="s">
        <v>98</v>
      </c>
      <c r="E44" s="103"/>
      <c r="F44" s="104" t="s">
        <v>90</v>
      </c>
      <c r="G44" s="100">
        <v>675</v>
      </c>
      <c r="H44" s="100">
        <v>49</v>
      </c>
      <c r="I44" s="105">
        <v>2.2999999999999998</v>
      </c>
      <c r="J44" s="106"/>
      <c r="K44" s="100"/>
      <c r="L44" s="100"/>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105"/>
      <c r="BB44" s="105"/>
      <c r="BC44" s="105"/>
      <c r="BD44" s="105"/>
      <c r="BE44" s="105"/>
      <c r="BF44" s="105"/>
      <c r="BG44" s="105"/>
      <c r="BH44" s="105"/>
      <c r="BI44" s="105"/>
      <c r="BJ44" s="105"/>
      <c r="BK44" s="105"/>
      <c r="BL44" s="105"/>
      <c r="BM44" s="105"/>
      <c r="BN44" s="105"/>
      <c r="BO44" s="105"/>
      <c r="BP44" s="105"/>
      <c r="BQ44" s="105"/>
      <c r="BR44" s="105"/>
      <c r="BS44" s="105"/>
      <c r="BT44" s="105"/>
      <c r="BU44" s="105"/>
      <c r="BV44" s="105"/>
      <c r="BW44" s="105"/>
      <c r="BX44" s="105"/>
      <c r="BY44" s="105"/>
      <c r="BZ44" s="105"/>
      <c r="CA44" s="105"/>
      <c r="CB44" s="105"/>
      <c r="CC44" s="105"/>
      <c r="CD44" s="105"/>
      <c r="CE44" s="105"/>
      <c r="CF44" s="105"/>
      <c r="CG44" s="105"/>
      <c r="CH44" s="105"/>
      <c r="CI44" s="105"/>
      <c r="CJ44" s="105"/>
      <c r="CK44" s="105"/>
      <c r="CL44" s="105"/>
      <c r="CM44" s="105"/>
      <c r="CN44" s="105"/>
      <c r="CO44" s="105"/>
      <c r="CP44" s="105"/>
      <c r="CQ44" s="105"/>
      <c r="CR44" s="105"/>
      <c r="CS44" s="105"/>
      <c r="CT44" s="105"/>
      <c r="CU44" s="105"/>
      <c r="CV44" s="105"/>
      <c r="CW44" s="105"/>
      <c r="CX44" s="105"/>
      <c r="CY44" s="105"/>
      <c r="CZ44" s="105"/>
      <c r="DA44" s="102"/>
      <c r="DB44" s="100"/>
      <c r="DC44" s="100"/>
      <c r="DD44" s="100"/>
      <c r="DE44" s="107"/>
      <c r="DF44" s="122" t="s">
        <v>98</v>
      </c>
      <c r="DG44" s="104" t="str">
        <f t="shared" si="7"/>
        <v>LUC</v>
      </c>
      <c r="DH44" s="100">
        <f t="shared" si="7"/>
        <v>675</v>
      </c>
      <c r="DI44" s="100">
        <f t="shared" si="7"/>
        <v>49</v>
      </c>
      <c r="DJ44" s="100" t="s">
        <v>476</v>
      </c>
      <c r="DK44" s="100" t="s">
        <v>498</v>
      </c>
      <c r="DL44" s="100" t="s">
        <v>499</v>
      </c>
      <c r="DM44" s="108" t="s">
        <v>480</v>
      </c>
      <c r="DN44" s="107">
        <v>2.2999999999999998</v>
      </c>
      <c r="DO44" s="100"/>
    </row>
    <row r="45" spans="1:119" s="109" customFormat="1" ht="24" customHeight="1">
      <c r="A45" s="100">
        <v>40</v>
      </c>
      <c r="B45" s="101"/>
      <c r="C45" s="114" t="s">
        <v>98</v>
      </c>
      <c r="D45" s="114" t="s">
        <v>98</v>
      </c>
      <c r="E45" s="103"/>
      <c r="F45" s="104" t="s">
        <v>90</v>
      </c>
      <c r="G45" s="100">
        <v>635</v>
      </c>
      <c r="H45" s="100">
        <v>49</v>
      </c>
      <c r="I45" s="105">
        <v>1398.2</v>
      </c>
      <c r="J45" s="106"/>
      <c r="K45" s="100"/>
      <c r="L45" s="100"/>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5"/>
      <c r="BU45" s="105"/>
      <c r="BV45" s="105"/>
      <c r="BW45" s="105"/>
      <c r="BX45" s="105"/>
      <c r="BY45" s="105"/>
      <c r="BZ45" s="105"/>
      <c r="CA45" s="105"/>
      <c r="CB45" s="105"/>
      <c r="CC45" s="105"/>
      <c r="CD45" s="105"/>
      <c r="CE45" s="105"/>
      <c r="CF45" s="105"/>
      <c r="CG45" s="105"/>
      <c r="CH45" s="105"/>
      <c r="CI45" s="105"/>
      <c r="CJ45" s="105"/>
      <c r="CK45" s="105"/>
      <c r="CL45" s="105"/>
      <c r="CM45" s="105"/>
      <c r="CN45" s="105"/>
      <c r="CO45" s="105"/>
      <c r="CP45" s="105"/>
      <c r="CQ45" s="105"/>
      <c r="CR45" s="105"/>
      <c r="CS45" s="105"/>
      <c r="CT45" s="105"/>
      <c r="CU45" s="105"/>
      <c r="CV45" s="105"/>
      <c r="CW45" s="105"/>
      <c r="CX45" s="105"/>
      <c r="CY45" s="105"/>
      <c r="CZ45" s="105"/>
      <c r="DA45" s="102"/>
      <c r="DB45" s="100"/>
      <c r="DC45" s="108"/>
      <c r="DD45" s="100"/>
      <c r="DE45" s="107"/>
      <c r="DF45" s="122" t="s">
        <v>98</v>
      </c>
      <c r="DG45" s="104" t="str">
        <f t="shared" ref="DG45:DI53" si="8">F45</f>
        <v>LUC</v>
      </c>
      <c r="DH45" s="100">
        <f t="shared" si="8"/>
        <v>635</v>
      </c>
      <c r="DI45" s="100">
        <f t="shared" si="8"/>
        <v>49</v>
      </c>
      <c r="DJ45" s="100" t="s">
        <v>476</v>
      </c>
      <c r="DK45" s="100" t="s">
        <v>498</v>
      </c>
      <c r="DL45" s="100" t="s">
        <v>499</v>
      </c>
      <c r="DM45" s="108" t="s">
        <v>480</v>
      </c>
      <c r="DN45" s="107">
        <v>1398.2</v>
      </c>
      <c r="DO45" s="100"/>
    </row>
    <row r="46" spans="1:119" s="109" customFormat="1" ht="24" customHeight="1">
      <c r="A46" s="100">
        <v>41</v>
      </c>
      <c r="B46" s="101"/>
      <c r="C46" s="114" t="s">
        <v>98</v>
      </c>
      <c r="D46" s="114" t="s">
        <v>98</v>
      </c>
      <c r="E46" s="103"/>
      <c r="F46" s="104" t="s">
        <v>90</v>
      </c>
      <c r="G46" s="100">
        <v>1287</v>
      </c>
      <c r="H46" s="100">
        <v>49</v>
      </c>
      <c r="I46" s="105">
        <v>331.1</v>
      </c>
      <c r="J46" s="106"/>
      <c r="K46" s="100"/>
      <c r="L46" s="100"/>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5"/>
      <c r="BP46" s="105"/>
      <c r="BQ46" s="105"/>
      <c r="BR46" s="105"/>
      <c r="BS46" s="105"/>
      <c r="BT46" s="105"/>
      <c r="BU46" s="105"/>
      <c r="BV46" s="105"/>
      <c r="BW46" s="105"/>
      <c r="BX46" s="105"/>
      <c r="BY46" s="105"/>
      <c r="BZ46" s="105"/>
      <c r="CA46" s="105"/>
      <c r="CB46" s="105"/>
      <c r="CC46" s="105"/>
      <c r="CD46" s="105"/>
      <c r="CE46" s="105"/>
      <c r="CF46" s="105"/>
      <c r="CG46" s="105"/>
      <c r="CH46" s="105"/>
      <c r="CI46" s="105"/>
      <c r="CJ46" s="105"/>
      <c r="CK46" s="105"/>
      <c r="CL46" s="105"/>
      <c r="CM46" s="105"/>
      <c r="CN46" s="105"/>
      <c r="CO46" s="105"/>
      <c r="CP46" s="105"/>
      <c r="CQ46" s="105"/>
      <c r="CR46" s="105"/>
      <c r="CS46" s="105"/>
      <c r="CT46" s="105"/>
      <c r="CU46" s="105"/>
      <c r="CV46" s="105"/>
      <c r="CW46" s="105"/>
      <c r="CX46" s="105"/>
      <c r="CY46" s="105"/>
      <c r="CZ46" s="105"/>
      <c r="DA46" s="102"/>
      <c r="DB46" s="100"/>
      <c r="DC46" s="108"/>
      <c r="DD46" s="100"/>
      <c r="DE46" s="107"/>
      <c r="DF46" s="122" t="s">
        <v>98</v>
      </c>
      <c r="DG46" s="104" t="str">
        <f t="shared" si="8"/>
        <v>LUC</v>
      </c>
      <c r="DH46" s="100">
        <f t="shared" si="8"/>
        <v>1287</v>
      </c>
      <c r="DI46" s="100">
        <f t="shared" si="8"/>
        <v>49</v>
      </c>
      <c r="DJ46" s="112" t="s">
        <v>476</v>
      </c>
      <c r="DK46" s="112" t="s">
        <v>500</v>
      </c>
      <c r="DL46" s="100" t="s">
        <v>501</v>
      </c>
      <c r="DM46" s="116" t="s">
        <v>479</v>
      </c>
      <c r="DN46" s="107">
        <v>331.1</v>
      </c>
      <c r="DO46" s="100"/>
    </row>
    <row r="47" spans="1:119" s="109" customFormat="1" ht="24" customHeight="1">
      <c r="A47" s="100">
        <v>42</v>
      </c>
      <c r="B47" s="101"/>
      <c r="C47" s="114" t="s">
        <v>98</v>
      </c>
      <c r="D47" s="114" t="s">
        <v>98</v>
      </c>
      <c r="E47" s="103"/>
      <c r="F47" s="104" t="s">
        <v>90</v>
      </c>
      <c r="G47" s="100">
        <v>8</v>
      </c>
      <c r="H47" s="100">
        <v>52</v>
      </c>
      <c r="I47" s="105">
        <v>956</v>
      </c>
      <c r="J47" s="106"/>
      <c r="K47" s="100"/>
      <c r="L47" s="100"/>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05"/>
      <c r="BC47" s="105"/>
      <c r="BD47" s="105"/>
      <c r="BE47" s="105"/>
      <c r="BF47" s="105"/>
      <c r="BG47" s="105"/>
      <c r="BH47" s="105"/>
      <c r="BI47" s="105"/>
      <c r="BJ47" s="105"/>
      <c r="BK47" s="105"/>
      <c r="BL47" s="105"/>
      <c r="BM47" s="105"/>
      <c r="BN47" s="105"/>
      <c r="BO47" s="105"/>
      <c r="BP47" s="105"/>
      <c r="BQ47" s="105"/>
      <c r="BR47" s="105"/>
      <c r="BS47" s="105"/>
      <c r="BT47" s="105"/>
      <c r="BU47" s="105"/>
      <c r="BV47" s="105"/>
      <c r="BW47" s="105"/>
      <c r="BX47" s="105"/>
      <c r="BY47" s="105"/>
      <c r="BZ47" s="105"/>
      <c r="CA47" s="105"/>
      <c r="CB47" s="105"/>
      <c r="CC47" s="105"/>
      <c r="CD47" s="105"/>
      <c r="CE47" s="105"/>
      <c r="CF47" s="105"/>
      <c r="CG47" s="105"/>
      <c r="CH47" s="105"/>
      <c r="CI47" s="105"/>
      <c r="CJ47" s="105"/>
      <c r="CK47" s="105"/>
      <c r="CL47" s="105"/>
      <c r="CM47" s="105"/>
      <c r="CN47" s="105"/>
      <c r="CO47" s="105"/>
      <c r="CP47" s="105"/>
      <c r="CQ47" s="105"/>
      <c r="CR47" s="105"/>
      <c r="CS47" s="105"/>
      <c r="CT47" s="105"/>
      <c r="CU47" s="105"/>
      <c r="CV47" s="105"/>
      <c r="CW47" s="105"/>
      <c r="CX47" s="105"/>
      <c r="CY47" s="105"/>
      <c r="CZ47" s="105"/>
      <c r="DA47" s="102"/>
      <c r="DB47" s="100"/>
      <c r="DC47" s="108"/>
      <c r="DD47" s="100"/>
      <c r="DE47" s="107"/>
      <c r="DF47" s="122" t="s">
        <v>98</v>
      </c>
      <c r="DG47" s="104" t="str">
        <f t="shared" si="8"/>
        <v>LUC</v>
      </c>
      <c r="DH47" s="100">
        <f t="shared" si="8"/>
        <v>8</v>
      </c>
      <c r="DI47" s="100">
        <v>52</v>
      </c>
      <c r="DJ47" s="112" t="s">
        <v>477</v>
      </c>
      <c r="DK47" s="100" t="s">
        <v>498</v>
      </c>
      <c r="DL47" s="100" t="s">
        <v>499</v>
      </c>
      <c r="DM47" s="118" t="s">
        <v>480</v>
      </c>
      <c r="DN47" s="107">
        <v>956</v>
      </c>
      <c r="DO47" s="100"/>
    </row>
    <row r="48" spans="1:119" s="109" customFormat="1" ht="24" customHeight="1">
      <c r="A48" s="100">
        <v>43</v>
      </c>
      <c r="B48" s="101"/>
      <c r="C48" s="114" t="s">
        <v>98</v>
      </c>
      <c r="D48" s="114" t="s">
        <v>98</v>
      </c>
      <c r="E48" s="103"/>
      <c r="F48" s="104" t="s">
        <v>90</v>
      </c>
      <c r="G48" s="100">
        <v>9</v>
      </c>
      <c r="H48" s="100">
        <v>52</v>
      </c>
      <c r="I48" s="105">
        <v>1385.2</v>
      </c>
      <c r="J48" s="106"/>
      <c r="K48" s="100"/>
      <c r="L48" s="100"/>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c r="BB48" s="105"/>
      <c r="BC48" s="105"/>
      <c r="BD48" s="105"/>
      <c r="BE48" s="105"/>
      <c r="BF48" s="105"/>
      <c r="BG48" s="105"/>
      <c r="BH48" s="105"/>
      <c r="BI48" s="105"/>
      <c r="BJ48" s="105"/>
      <c r="BK48" s="105"/>
      <c r="BL48" s="105"/>
      <c r="BM48" s="105"/>
      <c r="BN48" s="105"/>
      <c r="BO48" s="105"/>
      <c r="BP48" s="105"/>
      <c r="BQ48" s="105"/>
      <c r="BR48" s="105"/>
      <c r="BS48" s="105"/>
      <c r="BT48" s="105"/>
      <c r="BU48" s="105"/>
      <c r="BV48" s="105"/>
      <c r="BW48" s="105"/>
      <c r="BX48" s="105"/>
      <c r="BY48" s="105"/>
      <c r="BZ48" s="105"/>
      <c r="CA48" s="105"/>
      <c r="CB48" s="105"/>
      <c r="CC48" s="105"/>
      <c r="CD48" s="105"/>
      <c r="CE48" s="105"/>
      <c r="CF48" s="105"/>
      <c r="CG48" s="105"/>
      <c r="CH48" s="105"/>
      <c r="CI48" s="105"/>
      <c r="CJ48" s="105"/>
      <c r="CK48" s="105"/>
      <c r="CL48" s="105"/>
      <c r="CM48" s="105"/>
      <c r="CN48" s="105"/>
      <c r="CO48" s="105"/>
      <c r="CP48" s="105"/>
      <c r="CQ48" s="105"/>
      <c r="CR48" s="105"/>
      <c r="CS48" s="105"/>
      <c r="CT48" s="105"/>
      <c r="CU48" s="105"/>
      <c r="CV48" s="105"/>
      <c r="CW48" s="105"/>
      <c r="CX48" s="105"/>
      <c r="CY48" s="105"/>
      <c r="CZ48" s="105"/>
      <c r="DA48" s="102"/>
      <c r="DB48" s="100"/>
      <c r="DC48" s="108"/>
      <c r="DD48" s="100"/>
      <c r="DE48" s="107"/>
      <c r="DF48" s="122" t="s">
        <v>98</v>
      </c>
      <c r="DG48" s="104" t="str">
        <f t="shared" si="8"/>
        <v>LUC</v>
      </c>
      <c r="DH48" s="100">
        <f t="shared" si="8"/>
        <v>9</v>
      </c>
      <c r="DI48" s="100">
        <v>52</v>
      </c>
      <c r="DJ48" s="112" t="s">
        <v>477</v>
      </c>
      <c r="DK48" s="100" t="s">
        <v>498</v>
      </c>
      <c r="DL48" s="100" t="s">
        <v>499</v>
      </c>
      <c r="DM48" s="118" t="s">
        <v>480</v>
      </c>
      <c r="DN48" s="107">
        <v>1385.2</v>
      </c>
      <c r="DO48" s="100"/>
    </row>
    <row r="49" spans="1:119" s="109" customFormat="1" ht="24" customHeight="1">
      <c r="A49" s="100">
        <v>44</v>
      </c>
      <c r="B49" s="101"/>
      <c r="C49" s="114" t="s">
        <v>98</v>
      </c>
      <c r="D49" s="114" t="s">
        <v>98</v>
      </c>
      <c r="E49" s="103"/>
      <c r="F49" s="104" t="s">
        <v>90</v>
      </c>
      <c r="G49" s="100">
        <v>10</v>
      </c>
      <c r="H49" s="100">
        <v>52</v>
      </c>
      <c r="I49" s="105">
        <v>1605</v>
      </c>
      <c r="J49" s="106"/>
      <c r="K49" s="100"/>
      <c r="L49" s="100"/>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c r="AL49" s="105"/>
      <c r="AM49" s="105"/>
      <c r="AN49" s="105"/>
      <c r="AO49" s="105"/>
      <c r="AP49" s="105"/>
      <c r="AQ49" s="105"/>
      <c r="AR49" s="105"/>
      <c r="AS49" s="105"/>
      <c r="AT49" s="105"/>
      <c r="AU49" s="105"/>
      <c r="AV49" s="105"/>
      <c r="AW49" s="105"/>
      <c r="AX49" s="105"/>
      <c r="AY49" s="105"/>
      <c r="AZ49" s="105"/>
      <c r="BA49" s="105"/>
      <c r="BB49" s="105"/>
      <c r="BC49" s="105"/>
      <c r="BD49" s="105"/>
      <c r="BE49" s="105"/>
      <c r="BF49" s="105"/>
      <c r="BG49" s="105"/>
      <c r="BH49" s="105"/>
      <c r="BI49" s="105"/>
      <c r="BJ49" s="105"/>
      <c r="BK49" s="105"/>
      <c r="BL49" s="105"/>
      <c r="BM49" s="105"/>
      <c r="BN49" s="105"/>
      <c r="BO49" s="105"/>
      <c r="BP49" s="105"/>
      <c r="BQ49" s="105"/>
      <c r="BR49" s="105"/>
      <c r="BS49" s="105"/>
      <c r="BT49" s="105"/>
      <c r="BU49" s="105"/>
      <c r="BV49" s="105"/>
      <c r="BW49" s="105"/>
      <c r="BX49" s="105"/>
      <c r="BY49" s="105"/>
      <c r="BZ49" s="105"/>
      <c r="CA49" s="105"/>
      <c r="CB49" s="105"/>
      <c r="CC49" s="105"/>
      <c r="CD49" s="105"/>
      <c r="CE49" s="105"/>
      <c r="CF49" s="105"/>
      <c r="CG49" s="105"/>
      <c r="CH49" s="105"/>
      <c r="CI49" s="105"/>
      <c r="CJ49" s="105"/>
      <c r="CK49" s="105"/>
      <c r="CL49" s="105"/>
      <c r="CM49" s="105"/>
      <c r="CN49" s="105"/>
      <c r="CO49" s="105"/>
      <c r="CP49" s="105"/>
      <c r="CQ49" s="105"/>
      <c r="CR49" s="105"/>
      <c r="CS49" s="105"/>
      <c r="CT49" s="105"/>
      <c r="CU49" s="105"/>
      <c r="CV49" s="105"/>
      <c r="CW49" s="105"/>
      <c r="CX49" s="105"/>
      <c r="CY49" s="105"/>
      <c r="CZ49" s="105"/>
      <c r="DA49" s="102"/>
      <c r="DB49" s="100"/>
      <c r="DC49" s="108"/>
      <c r="DD49" s="100"/>
      <c r="DE49" s="107"/>
      <c r="DF49" s="122" t="s">
        <v>98</v>
      </c>
      <c r="DG49" s="104" t="str">
        <f t="shared" si="8"/>
        <v>LUC</v>
      </c>
      <c r="DH49" s="100">
        <f t="shared" si="8"/>
        <v>10</v>
      </c>
      <c r="DI49" s="100">
        <v>52</v>
      </c>
      <c r="DJ49" s="112" t="s">
        <v>477</v>
      </c>
      <c r="DK49" s="100" t="s">
        <v>498</v>
      </c>
      <c r="DL49" s="100" t="s">
        <v>499</v>
      </c>
      <c r="DM49" s="118" t="s">
        <v>480</v>
      </c>
      <c r="DN49" s="107">
        <v>1605</v>
      </c>
      <c r="DO49" s="100"/>
    </row>
    <row r="50" spans="1:119" s="109" customFormat="1" ht="24" customHeight="1">
      <c r="A50" s="100">
        <v>45</v>
      </c>
      <c r="B50" s="101"/>
      <c r="C50" s="114" t="s">
        <v>98</v>
      </c>
      <c r="D50" s="114" t="s">
        <v>98</v>
      </c>
      <c r="E50" s="103"/>
      <c r="F50" s="104" t="s">
        <v>90</v>
      </c>
      <c r="G50" s="100">
        <v>11</v>
      </c>
      <c r="H50" s="100">
        <v>52</v>
      </c>
      <c r="I50" s="105">
        <v>1109.5999999999999</v>
      </c>
      <c r="J50" s="106"/>
      <c r="K50" s="100"/>
      <c r="L50" s="100"/>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c r="BB50" s="105"/>
      <c r="BC50" s="105"/>
      <c r="BD50" s="105"/>
      <c r="BE50" s="105"/>
      <c r="BF50" s="105"/>
      <c r="BG50" s="105"/>
      <c r="BH50" s="105"/>
      <c r="BI50" s="105"/>
      <c r="BJ50" s="105"/>
      <c r="BK50" s="105"/>
      <c r="BL50" s="105"/>
      <c r="BM50" s="105"/>
      <c r="BN50" s="105"/>
      <c r="BO50" s="105"/>
      <c r="BP50" s="105"/>
      <c r="BQ50" s="105"/>
      <c r="BR50" s="105"/>
      <c r="BS50" s="105"/>
      <c r="BT50" s="105"/>
      <c r="BU50" s="105"/>
      <c r="BV50" s="105"/>
      <c r="BW50" s="105"/>
      <c r="BX50" s="105"/>
      <c r="BY50" s="105"/>
      <c r="BZ50" s="105"/>
      <c r="CA50" s="105"/>
      <c r="CB50" s="105"/>
      <c r="CC50" s="105"/>
      <c r="CD50" s="105"/>
      <c r="CE50" s="105"/>
      <c r="CF50" s="105"/>
      <c r="CG50" s="105"/>
      <c r="CH50" s="105"/>
      <c r="CI50" s="105"/>
      <c r="CJ50" s="105"/>
      <c r="CK50" s="105"/>
      <c r="CL50" s="105"/>
      <c r="CM50" s="105"/>
      <c r="CN50" s="105"/>
      <c r="CO50" s="105"/>
      <c r="CP50" s="105"/>
      <c r="CQ50" s="105"/>
      <c r="CR50" s="105"/>
      <c r="CS50" s="105"/>
      <c r="CT50" s="105"/>
      <c r="CU50" s="105"/>
      <c r="CV50" s="105"/>
      <c r="CW50" s="105"/>
      <c r="CX50" s="105"/>
      <c r="CY50" s="105"/>
      <c r="CZ50" s="105"/>
      <c r="DA50" s="102"/>
      <c r="DB50" s="100"/>
      <c r="DC50" s="108"/>
      <c r="DD50" s="100"/>
      <c r="DE50" s="107"/>
      <c r="DF50" s="122" t="s">
        <v>98</v>
      </c>
      <c r="DG50" s="104" t="str">
        <f t="shared" si="8"/>
        <v>LUC</v>
      </c>
      <c r="DH50" s="100">
        <f t="shared" si="8"/>
        <v>11</v>
      </c>
      <c r="DI50" s="100">
        <v>52</v>
      </c>
      <c r="DJ50" s="112" t="s">
        <v>477</v>
      </c>
      <c r="DK50" s="100" t="s">
        <v>498</v>
      </c>
      <c r="DL50" s="100" t="s">
        <v>499</v>
      </c>
      <c r="DM50" s="118" t="s">
        <v>480</v>
      </c>
      <c r="DN50" s="107">
        <v>1012.6</v>
      </c>
      <c r="DO50" s="100"/>
    </row>
    <row r="51" spans="1:119" s="109" customFormat="1" ht="24" customHeight="1">
      <c r="A51" s="100">
        <v>46</v>
      </c>
      <c r="B51" s="101"/>
      <c r="C51" s="114" t="s">
        <v>98</v>
      </c>
      <c r="D51" s="114" t="s">
        <v>98</v>
      </c>
      <c r="E51" s="103"/>
      <c r="F51" s="104" t="s">
        <v>90</v>
      </c>
      <c r="G51" s="100">
        <v>89</v>
      </c>
      <c r="H51" s="100">
        <v>52</v>
      </c>
      <c r="I51" s="105">
        <v>542.5</v>
      </c>
      <c r="J51" s="106"/>
      <c r="K51" s="100"/>
      <c r="L51" s="100"/>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c r="AL51" s="105"/>
      <c r="AM51" s="105"/>
      <c r="AN51" s="105"/>
      <c r="AO51" s="105"/>
      <c r="AP51" s="105"/>
      <c r="AQ51" s="105"/>
      <c r="AR51" s="105"/>
      <c r="AS51" s="105"/>
      <c r="AT51" s="105"/>
      <c r="AU51" s="105"/>
      <c r="AV51" s="105"/>
      <c r="AW51" s="105"/>
      <c r="AX51" s="105"/>
      <c r="AY51" s="105"/>
      <c r="AZ51" s="105"/>
      <c r="BA51" s="105"/>
      <c r="BB51" s="105"/>
      <c r="BC51" s="105"/>
      <c r="BD51" s="105"/>
      <c r="BE51" s="105"/>
      <c r="BF51" s="105"/>
      <c r="BG51" s="105"/>
      <c r="BH51" s="105"/>
      <c r="BI51" s="105"/>
      <c r="BJ51" s="105"/>
      <c r="BK51" s="105"/>
      <c r="BL51" s="105"/>
      <c r="BM51" s="105"/>
      <c r="BN51" s="105"/>
      <c r="BO51" s="105"/>
      <c r="BP51" s="105"/>
      <c r="BQ51" s="105"/>
      <c r="BR51" s="105"/>
      <c r="BS51" s="105"/>
      <c r="BT51" s="105"/>
      <c r="BU51" s="105"/>
      <c r="BV51" s="105"/>
      <c r="BW51" s="105"/>
      <c r="BX51" s="105"/>
      <c r="BY51" s="105"/>
      <c r="BZ51" s="105"/>
      <c r="CA51" s="105"/>
      <c r="CB51" s="105"/>
      <c r="CC51" s="105"/>
      <c r="CD51" s="105"/>
      <c r="CE51" s="105"/>
      <c r="CF51" s="105"/>
      <c r="CG51" s="105"/>
      <c r="CH51" s="105"/>
      <c r="CI51" s="105"/>
      <c r="CJ51" s="105"/>
      <c r="CK51" s="105"/>
      <c r="CL51" s="105"/>
      <c r="CM51" s="105"/>
      <c r="CN51" s="105"/>
      <c r="CO51" s="105"/>
      <c r="CP51" s="105"/>
      <c r="CQ51" s="105"/>
      <c r="CR51" s="105"/>
      <c r="CS51" s="105"/>
      <c r="CT51" s="105"/>
      <c r="CU51" s="105"/>
      <c r="CV51" s="105"/>
      <c r="CW51" s="105"/>
      <c r="CX51" s="105"/>
      <c r="CY51" s="105"/>
      <c r="CZ51" s="105"/>
      <c r="DA51" s="102"/>
      <c r="DB51" s="100"/>
      <c r="DC51" s="108"/>
      <c r="DD51" s="100"/>
      <c r="DE51" s="107"/>
      <c r="DF51" s="122" t="s">
        <v>98</v>
      </c>
      <c r="DG51" s="104" t="str">
        <f t="shared" si="8"/>
        <v>LUC</v>
      </c>
      <c r="DH51" s="100">
        <f t="shared" si="8"/>
        <v>89</v>
      </c>
      <c r="DI51" s="100">
        <v>52</v>
      </c>
      <c r="DJ51" s="112" t="s">
        <v>477</v>
      </c>
      <c r="DK51" s="112" t="s">
        <v>500</v>
      </c>
      <c r="DL51" s="100" t="s">
        <v>501</v>
      </c>
      <c r="DM51" s="116" t="s">
        <v>479</v>
      </c>
      <c r="DN51" s="107">
        <v>290.10000000000002</v>
      </c>
      <c r="DO51" s="100"/>
    </row>
    <row r="52" spans="1:119" s="109" customFormat="1" ht="24" customHeight="1">
      <c r="A52" s="100">
        <v>47</v>
      </c>
      <c r="B52" s="101"/>
      <c r="C52" s="114" t="s">
        <v>98</v>
      </c>
      <c r="D52" s="114" t="s">
        <v>98</v>
      </c>
      <c r="E52" s="103"/>
      <c r="F52" s="104" t="s">
        <v>389</v>
      </c>
      <c r="G52" s="100">
        <v>3000</v>
      </c>
      <c r="H52" s="100">
        <v>49</v>
      </c>
      <c r="I52" s="105">
        <v>1.6</v>
      </c>
      <c r="J52" s="106"/>
      <c r="K52" s="100"/>
      <c r="L52" s="100"/>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c r="AL52" s="105"/>
      <c r="AM52" s="105"/>
      <c r="AN52" s="105"/>
      <c r="AO52" s="105"/>
      <c r="AP52" s="105"/>
      <c r="AQ52" s="105"/>
      <c r="AR52" s="105"/>
      <c r="AS52" s="105"/>
      <c r="AT52" s="105"/>
      <c r="AU52" s="105"/>
      <c r="AV52" s="105"/>
      <c r="AW52" s="105"/>
      <c r="AX52" s="105"/>
      <c r="AY52" s="105"/>
      <c r="AZ52" s="105"/>
      <c r="BA52" s="105"/>
      <c r="BB52" s="105"/>
      <c r="BC52" s="105"/>
      <c r="BD52" s="105"/>
      <c r="BE52" s="105"/>
      <c r="BF52" s="105"/>
      <c r="BG52" s="105"/>
      <c r="BH52" s="105"/>
      <c r="BI52" s="105"/>
      <c r="BJ52" s="105"/>
      <c r="BK52" s="105"/>
      <c r="BL52" s="105"/>
      <c r="BM52" s="105"/>
      <c r="BN52" s="105"/>
      <c r="BO52" s="105"/>
      <c r="BP52" s="105"/>
      <c r="BQ52" s="105"/>
      <c r="BR52" s="105"/>
      <c r="BS52" s="105"/>
      <c r="BT52" s="105"/>
      <c r="BU52" s="105"/>
      <c r="BV52" s="105"/>
      <c r="BW52" s="105"/>
      <c r="BX52" s="105"/>
      <c r="BY52" s="105"/>
      <c r="BZ52" s="105"/>
      <c r="CA52" s="105"/>
      <c r="CB52" s="105"/>
      <c r="CC52" s="105"/>
      <c r="CD52" s="105"/>
      <c r="CE52" s="105"/>
      <c r="CF52" s="105"/>
      <c r="CG52" s="105"/>
      <c r="CH52" s="105"/>
      <c r="CI52" s="105"/>
      <c r="CJ52" s="105"/>
      <c r="CK52" s="105"/>
      <c r="CL52" s="105"/>
      <c r="CM52" s="105"/>
      <c r="CN52" s="105"/>
      <c r="CO52" s="105"/>
      <c r="CP52" s="105"/>
      <c r="CQ52" s="105"/>
      <c r="CR52" s="105"/>
      <c r="CS52" s="105"/>
      <c r="CT52" s="105"/>
      <c r="CU52" s="105"/>
      <c r="CV52" s="105"/>
      <c r="CW52" s="105"/>
      <c r="CX52" s="105"/>
      <c r="CY52" s="105"/>
      <c r="CZ52" s="105"/>
      <c r="DA52" s="102"/>
      <c r="DB52" s="100"/>
      <c r="DC52" s="108"/>
      <c r="DD52" s="100"/>
      <c r="DE52" s="107"/>
      <c r="DF52" s="122" t="s">
        <v>98</v>
      </c>
      <c r="DG52" s="104" t="str">
        <f t="shared" si="8"/>
        <v>DGT</v>
      </c>
      <c r="DH52" s="100">
        <f t="shared" si="8"/>
        <v>3000</v>
      </c>
      <c r="DI52" s="100">
        <f t="shared" si="8"/>
        <v>49</v>
      </c>
      <c r="DJ52" s="100" t="s">
        <v>476</v>
      </c>
      <c r="DK52" s="100" t="s">
        <v>498</v>
      </c>
      <c r="DL52" s="100" t="s">
        <v>499</v>
      </c>
      <c r="DM52" s="108" t="s">
        <v>480</v>
      </c>
      <c r="DN52" s="107">
        <v>1.6</v>
      </c>
      <c r="DO52" s="100"/>
    </row>
    <row r="53" spans="1:119" s="109" customFormat="1" ht="24" customHeight="1">
      <c r="A53" s="100">
        <v>48</v>
      </c>
      <c r="B53" s="101"/>
      <c r="C53" s="114" t="s">
        <v>98</v>
      </c>
      <c r="D53" s="114" t="s">
        <v>98</v>
      </c>
      <c r="E53" s="103"/>
      <c r="F53" s="104" t="s">
        <v>389</v>
      </c>
      <c r="G53" s="100">
        <v>3001</v>
      </c>
      <c r="H53" s="100">
        <v>49</v>
      </c>
      <c r="I53" s="105">
        <v>198.1</v>
      </c>
      <c r="J53" s="106"/>
      <c r="K53" s="100"/>
      <c r="L53" s="100"/>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c r="AL53" s="105"/>
      <c r="AM53" s="105"/>
      <c r="AN53" s="105"/>
      <c r="AO53" s="105"/>
      <c r="AP53" s="105"/>
      <c r="AQ53" s="105"/>
      <c r="AR53" s="105"/>
      <c r="AS53" s="105"/>
      <c r="AT53" s="105"/>
      <c r="AU53" s="105"/>
      <c r="AV53" s="105"/>
      <c r="AW53" s="105"/>
      <c r="AX53" s="105"/>
      <c r="AY53" s="105"/>
      <c r="AZ53" s="105"/>
      <c r="BA53" s="105"/>
      <c r="BB53" s="105"/>
      <c r="BC53" s="105"/>
      <c r="BD53" s="105"/>
      <c r="BE53" s="105"/>
      <c r="BF53" s="105"/>
      <c r="BG53" s="105"/>
      <c r="BH53" s="105"/>
      <c r="BI53" s="105"/>
      <c r="BJ53" s="105"/>
      <c r="BK53" s="105"/>
      <c r="BL53" s="105"/>
      <c r="BM53" s="105"/>
      <c r="BN53" s="105"/>
      <c r="BO53" s="105"/>
      <c r="BP53" s="105"/>
      <c r="BQ53" s="105"/>
      <c r="BR53" s="105"/>
      <c r="BS53" s="105"/>
      <c r="BT53" s="105"/>
      <c r="BU53" s="105"/>
      <c r="BV53" s="105"/>
      <c r="BW53" s="105"/>
      <c r="BX53" s="105"/>
      <c r="BY53" s="105"/>
      <c r="BZ53" s="105"/>
      <c r="CA53" s="105"/>
      <c r="CB53" s="105"/>
      <c r="CC53" s="105"/>
      <c r="CD53" s="105"/>
      <c r="CE53" s="105"/>
      <c r="CF53" s="105"/>
      <c r="CG53" s="105"/>
      <c r="CH53" s="105"/>
      <c r="CI53" s="105"/>
      <c r="CJ53" s="105"/>
      <c r="CK53" s="105"/>
      <c r="CL53" s="105"/>
      <c r="CM53" s="105"/>
      <c r="CN53" s="105"/>
      <c r="CO53" s="105"/>
      <c r="CP53" s="105"/>
      <c r="CQ53" s="105"/>
      <c r="CR53" s="105"/>
      <c r="CS53" s="105"/>
      <c r="CT53" s="105"/>
      <c r="CU53" s="105"/>
      <c r="CV53" s="105"/>
      <c r="CW53" s="105"/>
      <c r="CX53" s="105"/>
      <c r="CY53" s="105"/>
      <c r="CZ53" s="105"/>
      <c r="DA53" s="102"/>
      <c r="DB53" s="100"/>
      <c r="DC53" s="108"/>
      <c r="DD53" s="100"/>
      <c r="DE53" s="107"/>
      <c r="DF53" s="122" t="s">
        <v>98</v>
      </c>
      <c r="DG53" s="104" t="str">
        <f t="shared" si="8"/>
        <v>DGT</v>
      </c>
      <c r="DH53" s="100">
        <f t="shared" si="8"/>
        <v>3001</v>
      </c>
      <c r="DI53" s="100">
        <f t="shared" si="8"/>
        <v>49</v>
      </c>
      <c r="DJ53" s="100" t="s">
        <v>476</v>
      </c>
      <c r="DK53" s="100" t="s">
        <v>498</v>
      </c>
      <c r="DL53" s="100" t="s">
        <v>499</v>
      </c>
      <c r="DM53" s="108" t="s">
        <v>480</v>
      </c>
      <c r="DN53" s="107">
        <v>198.1</v>
      </c>
      <c r="DO53" s="100"/>
    </row>
    <row r="54" spans="1:119" s="109" customFormat="1" ht="24" customHeight="1">
      <c r="A54" s="100">
        <v>49</v>
      </c>
      <c r="B54" s="101"/>
      <c r="C54" s="114" t="s">
        <v>98</v>
      </c>
      <c r="D54" s="114" t="s">
        <v>98</v>
      </c>
      <c r="E54" s="103"/>
      <c r="F54" s="104" t="s">
        <v>389</v>
      </c>
      <c r="G54" s="100">
        <v>3002</v>
      </c>
      <c r="H54" s="100">
        <v>49</v>
      </c>
      <c r="I54" s="105">
        <v>428</v>
      </c>
      <c r="J54" s="106"/>
      <c r="K54" s="100"/>
      <c r="L54" s="100"/>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05"/>
      <c r="BP54" s="105"/>
      <c r="BQ54" s="105"/>
      <c r="BR54" s="105"/>
      <c r="BS54" s="105"/>
      <c r="BT54" s="105"/>
      <c r="BU54" s="105"/>
      <c r="BV54" s="105"/>
      <c r="BW54" s="105"/>
      <c r="BX54" s="105"/>
      <c r="BY54" s="105"/>
      <c r="BZ54" s="105"/>
      <c r="CA54" s="105"/>
      <c r="CB54" s="105"/>
      <c r="CC54" s="105"/>
      <c r="CD54" s="105"/>
      <c r="CE54" s="105"/>
      <c r="CF54" s="105"/>
      <c r="CG54" s="105"/>
      <c r="CH54" s="105"/>
      <c r="CI54" s="105"/>
      <c r="CJ54" s="105"/>
      <c r="CK54" s="105"/>
      <c r="CL54" s="105"/>
      <c r="CM54" s="105"/>
      <c r="CN54" s="105"/>
      <c r="CO54" s="105"/>
      <c r="CP54" s="105"/>
      <c r="CQ54" s="105"/>
      <c r="CR54" s="105"/>
      <c r="CS54" s="105"/>
      <c r="CT54" s="105"/>
      <c r="CU54" s="105"/>
      <c r="CV54" s="105"/>
      <c r="CW54" s="105"/>
      <c r="CX54" s="105"/>
      <c r="CY54" s="105"/>
      <c r="CZ54" s="105"/>
      <c r="DA54" s="102"/>
      <c r="DB54" s="100"/>
      <c r="DC54" s="108"/>
      <c r="DD54" s="100"/>
      <c r="DE54" s="107"/>
      <c r="DF54" s="122" t="s">
        <v>98</v>
      </c>
      <c r="DG54" s="104" t="str">
        <f t="shared" ref="DG54:DI70" si="9">F54</f>
        <v>DGT</v>
      </c>
      <c r="DH54" s="100">
        <f t="shared" si="9"/>
        <v>3002</v>
      </c>
      <c r="DI54" s="100">
        <f t="shared" si="9"/>
        <v>49</v>
      </c>
      <c r="DJ54" s="100" t="s">
        <v>476</v>
      </c>
      <c r="DK54" s="100" t="s">
        <v>498</v>
      </c>
      <c r="DL54" s="100" t="s">
        <v>499</v>
      </c>
      <c r="DM54" s="108" t="s">
        <v>480</v>
      </c>
      <c r="DN54" s="107">
        <v>428</v>
      </c>
      <c r="DO54" s="100"/>
    </row>
    <row r="55" spans="1:119" s="109" customFormat="1" ht="24" customHeight="1">
      <c r="A55" s="100">
        <v>50</v>
      </c>
      <c r="B55" s="101"/>
      <c r="C55" s="114" t="s">
        <v>98</v>
      </c>
      <c r="D55" s="114" t="s">
        <v>98</v>
      </c>
      <c r="E55" s="103"/>
      <c r="F55" s="104" t="s">
        <v>389</v>
      </c>
      <c r="G55" s="100">
        <v>3003</v>
      </c>
      <c r="H55" s="100">
        <v>49</v>
      </c>
      <c r="I55" s="105">
        <v>303</v>
      </c>
      <c r="J55" s="106"/>
      <c r="K55" s="100"/>
      <c r="L55" s="100"/>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c r="AL55" s="105"/>
      <c r="AM55" s="105"/>
      <c r="AN55" s="105"/>
      <c r="AO55" s="105"/>
      <c r="AP55" s="105"/>
      <c r="AQ55" s="105"/>
      <c r="AR55" s="105"/>
      <c r="AS55" s="105"/>
      <c r="AT55" s="105"/>
      <c r="AU55" s="105"/>
      <c r="AV55" s="105"/>
      <c r="AW55" s="105"/>
      <c r="AX55" s="105"/>
      <c r="AY55" s="105"/>
      <c r="AZ55" s="105"/>
      <c r="BA55" s="105"/>
      <c r="BB55" s="105"/>
      <c r="BC55" s="105"/>
      <c r="BD55" s="105"/>
      <c r="BE55" s="105"/>
      <c r="BF55" s="105"/>
      <c r="BG55" s="105"/>
      <c r="BH55" s="105"/>
      <c r="BI55" s="105"/>
      <c r="BJ55" s="105"/>
      <c r="BK55" s="105"/>
      <c r="BL55" s="105"/>
      <c r="BM55" s="105"/>
      <c r="BN55" s="105"/>
      <c r="BO55" s="105"/>
      <c r="BP55" s="105"/>
      <c r="BQ55" s="105"/>
      <c r="BR55" s="105"/>
      <c r="BS55" s="105"/>
      <c r="BT55" s="105"/>
      <c r="BU55" s="105"/>
      <c r="BV55" s="105"/>
      <c r="BW55" s="105"/>
      <c r="BX55" s="105"/>
      <c r="BY55" s="105"/>
      <c r="BZ55" s="105"/>
      <c r="CA55" s="105"/>
      <c r="CB55" s="105"/>
      <c r="CC55" s="105"/>
      <c r="CD55" s="105"/>
      <c r="CE55" s="105"/>
      <c r="CF55" s="105"/>
      <c r="CG55" s="105"/>
      <c r="CH55" s="105"/>
      <c r="CI55" s="105"/>
      <c r="CJ55" s="105"/>
      <c r="CK55" s="105"/>
      <c r="CL55" s="105"/>
      <c r="CM55" s="105"/>
      <c r="CN55" s="105"/>
      <c r="CO55" s="105"/>
      <c r="CP55" s="105"/>
      <c r="CQ55" s="105"/>
      <c r="CR55" s="105"/>
      <c r="CS55" s="105"/>
      <c r="CT55" s="105"/>
      <c r="CU55" s="105"/>
      <c r="CV55" s="105"/>
      <c r="CW55" s="105"/>
      <c r="CX55" s="105"/>
      <c r="CY55" s="105"/>
      <c r="CZ55" s="105"/>
      <c r="DA55" s="102"/>
      <c r="DB55" s="100"/>
      <c r="DC55" s="108"/>
      <c r="DD55" s="100"/>
      <c r="DE55" s="107"/>
      <c r="DF55" s="122" t="s">
        <v>98</v>
      </c>
      <c r="DG55" s="104" t="str">
        <f t="shared" si="9"/>
        <v>DGT</v>
      </c>
      <c r="DH55" s="100">
        <f t="shared" si="9"/>
        <v>3003</v>
      </c>
      <c r="DI55" s="100">
        <f t="shared" si="9"/>
        <v>49</v>
      </c>
      <c r="DJ55" s="100" t="s">
        <v>476</v>
      </c>
      <c r="DK55" s="100" t="s">
        <v>498</v>
      </c>
      <c r="DL55" s="100" t="s">
        <v>499</v>
      </c>
      <c r="DM55" s="108" t="s">
        <v>480</v>
      </c>
      <c r="DN55" s="107">
        <v>303</v>
      </c>
      <c r="DO55" s="100"/>
    </row>
    <row r="56" spans="1:119" s="109" customFormat="1" ht="24" customHeight="1">
      <c r="A56" s="100">
        <v>51</v>
      </c>
      <c r="B56" s="101"/>
      <c r="C56" s="114" t="s">
        <v>98</v>
      </c>
      <c r="D56" s="114" t="s">
        <v>98</v>
      </c>
      <c r="E56" s="103"/>
      <c r="F56" s="104" t="s">
        <v>389</v>
      </c>
      <c r="G56" s="100">
        <v>3004</v>
      </c>
      <c r="H56" s="100">
        <v>49</v>
      </c>
      <c r="I56" s="105">
        <v>285.89999999999998</v>
      </c>
      <c r="J56" s="106"/>
      <c r="K56" s="100"/>
      <c r="L56" s="100"/>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105"/>
      <c r="BY56" s="105"/>
      <c r="BZ56" s="105"/>
      <c r="CA56" s="105"/>
      <c r="CB56" s="105"/>
      <c r="CC56" s="105"/>
      <c r="CD56" s="105"/>
      <c r="CE56" s="105"/>
      <c r="CF56" s="105"/>
      <c r="CG56" s="105"/>
      <c r="CH56" s="105"/>
      <c r="CI56" s="105"/>
      <c r="CJ56" s="105"/>
      <c r="CK56" s="105"/>
      <c r="CL56" s="105"/>
      <c r="CM56" s="105"/>
      <c r="CN56" s="105"/>
      <c r="CO56" s="105"/>
      <c r="CP56" s="105"/>
      <c r="CQ56" s="105"/>
      <c r="CR56" s="105"/>
      <c r="CS56" s="105"/>
      <c r="CT56" s="105"/>
      <c r="CU56" s="105"/>
      <c r="CV56" s="105"/>
      <c r="CW56" s="105"/>
      <c r="CX56" s="105"/>
      <c r="CY56" s="105"/>
      <c r="CZ56" s="105"/>
      <c r="DA56" s="102"/>
      <c r="DB56" s="100"/>
      <c r="DC56" s="108"/>
      <c r="DD56" s="100"/>
      <c r="DE56" s="107"/>
      <c r="DF56" s="122" t="s">
        <v>98</v>
      </c>
      <c r="DG56" s="104" t="str">
        <f t="shared" si="9"/>
        <v>DGT</v>
      </c>
      <c r="DH56" s="100">
        <f t="shared" si="9"/>
        <v>3004</v>
      </c>
      <c r="DI56" s="100">
        <f t="shared" si="9"/>
        <v>49</v>
      </c>
      <c r="DJ56" s="100" t="s">
        <v>476</v>
      </c>
      <c r="DK56" s="100" t="s">
        <v>498</v>
      </c>
      <c r="DL56" s="100" t="s">
        <v>499</v>
      </c>
      <c r="DM56" s="108" t="s">
        <v>480</v>
      </c>
      <c r="DN56" s="107">
        <v>285.89999999999998</v>
      </c>
      <c r="DO56" s="100"/>
    </row>
    <row r="57" spans="1:119" s="109" customFormat="1" ht="24" customHeight="1">
      <c r="A57" s="100">
        <v>52</v>
      </c>
      <c r="B57" s="101"/>
      <c r="C57" s="114" t="s">
        <v>98</v>
      </c>
      <c r="D57" s="114" t="s">
        <v>98</v>
      </c>
      <c r="E57" s="103"/>
      <c r="F57" s="104" t="s">
        <v>389</v>
      </c>
      <c r="G57" s="100">
        <v>3005</v>
      </c>
      <c r="H57" s="100">
        <v>49</v>
      </c>
      <c r="I57" s="105">
        <v>1058.3</v>
      </c>
      <c r="J57" s="106"/>
      <c r="K57" s="100"/>
      <c r="L57" s="100"/>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c r="AO57" s="105"/>
      <c r="AP57" s="105"/>
      <c r="AQ57" s="105"/>
      <c r="AR57" s="105"/>
      <c r="AS57" s="105"/>
      <c r="AT57" s="105"/>
      <c r="AU57" s="105"/>
      <c r="AV57" s="105"/>
      <c r="AW57" s="105"/>
      <c r="AX57" s="105"/>
      <c r="AY57" s="105"/>
      <c r="AZ57" s="105"/>
      <c r="BA57" s="105"/>
      <c r="BB57" s="105"/>
      <c r="BC57" s="105"/>
      <c r="BD57" s="105"/>
      <c r="BE57" s="105"/>
      <c r="BF57" s="105"/>
      <c r="BG57" s="105"/>
      <c r="BH57" s="105"/>
      <c r="BI57" s="105"/>
      <c r="BJ57" s="105"/>
      <c r="BK57" s="105"/>
      <c r="BL57" s="105"/>
      <c r="BM57" s="105"/>
      <c r="BN57" s="105"/>
      <c r="BO57" s="105"/>
      <c r="BP57" s="105"/>
      <c r="BQ57" s="105"/>
      <c r="BR57" s="105"/>
      <c r="BS57" s="105"/>
      <c r="BT57" s="105"/>
      <c r="BU57" s="105"/>
      <c r="BV57" s="105"/>
      <c r="BW57" s="105"/>
      <c r="BX57" s="105"/>
      <c r="BY57" s="105"/>
      <c r="BZ57" s="105"/>
      <c r="CA57" s="105"/>
      <c r="CB57" s="105"/>
      <c r="CC57" s="105"/>
      <c r="CD57" s="105"/>
      <c r="CE57" s="105"/>
      <c r="CF57" s="105"/>
      <c r="CG57" s="105"/>
      <c r="CH57" s="105"/>
      <c r="CI57" s="105"/>
      <c r="CJ57" s="105"/>
      <c r="CK57" s="105"/>
      <c r="CL57" s="105"/>
      <c r="CM57" s="105"/>
      <c r="CN57" s="105"/>
      <c r="CO57" s="105"/>
      <c r="CP57" s="105"/>
      <c r="CQ57" s="105"/>
      <c r="CR57" s="105"/>
      <c r="CS57" s="105"/>
      <c r="CT57" s="105"/>
      <c r="CU57" s="105"/>
      <c r="CV57" s="105"/>
      <c r="CW57" s="105"/>
      <c r="CX57" s="105"/>
      <c r="CY57" s="105"/>
      <c r="CZ57" s="105"/>
      <c r="DA57" s="102"/>
      <c r="DB57" s="100"/>
      <c r="DC57" s="108"/>
      <c r="DD57" s="100"/>
      <c r="DE57" s="107"/>
      <c r="DF57" s="122" t="s">
        <v>98</v>
      </c>
      <c r="DG57" s="104" t="str">
        <f t="shared" si="9"/>
        <v>DGT</v>
      </c>
      <c r="DH57" s="100">
        <f t="shared" si="9"/>
        <v>3005</v>
      </c>
      <c r="DI57" s="100">
        <f t="shared" si="9"/>
        <v>49</v>
      </c>
      <c r="DJ57" s="100" t="s">
        <v>476</v>
      </c>
      <c r="DK57" s="100" t="s">
        <v>498</v>
      </c>
      <c r="DL57" s="100" t="s">
        <v>499</v>
      </c>
      <c r="DM57" s="108" t="s">
        <v>480</v>
      </c>
      <c r="DN57" s="107">
        <v>1058.3</v>
      </c>
      <c r="DO57" s="100"/>
    </row>
    <row r="58" spans="1:119" s="109" customFormat="1" ht="24" customHeight="1">
      <c r="A58" s="100">
        <v>53</v>
      </c>
      <c r="B58" s="101"/>
      <c r="C58" s="114" t="s">
        <v>98</v>
      </c>
      <c r="D58" s="114" t="s">
        <v>98</v>
      </c>
      <c r="E58" s="103"/>
      <c r="F58" s="104" t="s">
        <v>389</v>
      </c>
      <c r="G58" s="100">
        <v>3006</v>
      </c>
      <c r="H58" s="100">
        <v>49</v>
      </c>
      <c r="I58" s="105">
        <v>27.9</v>
      </c>
      <c r="J58" s="106"/>
      <c r="K58" s="100"/>
      <c r="L58" s="100"/>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c r="AP58" s="105"/>
      <c r="AQ58" s="105"/>
      <c r="AR58" s="105"/>
      <c r="AS58" s="105"/>
      <c r="AT58" s="105"/>
      <c r="AU58" s="105"/>
      <c r="AV58" s="105"/>
      <c r="AW58" s="105"/>
      <c r="AX58" s="105"/>
      <c r="AY58" s="105"/>
      <c r="AZ58" s="105"/>
      <c r="BA58" s="105"/>
      <c r="BB58" s="105"/>
      <c r="BC58" s="105"/>
      <c r="BD58" s="105"/>
      <c r="BE58" s="105"/>
      <c r="BF58" s="105"/>
      <c r="BG58" s="105"/>
      <c r="BH58" s="105"/>
      <c r="BI58" s="105"/>
      <c r="BJ58" s="105"/>
      <c r="BK58" s="105"/>
      <c r="BL58" s="105"/>
      <c r="BM58" s="105"/>
      <c r="BN58" s="105"/>
      <c r="BO58" s="105"/>
      <c r="BP58" s="105"/>
      <c r="BQ58" s="105"/>
      <c r="BR58" s="105"/>
      <c r="BS58" s="105"/>
      <c r="BT58" s="105"/>
      <c r="BU58" s="105"/>
      <c r="BV58" s="105"/>
      <c r="BW58" s="105"/>
      <c r="BX58" s="105"/>
      <c r="BY58" s="105"/>
      <c r="BZ58" s="105"/>
      <c r="CA58" s="105"/>
      <c r="CB58" s="105"/>
      <c r="CC58" s="105"/>
      <c r="CD58" s="105"/>
      <c r="CE58" s="105"/>
      <c r="CF58" s="105"/>
      <c r="CG58" s="105"/>
      <c r="CH58" s="105"/>
      <c r="CI58" s="105"/>
      <c r="CJ58" s="105"/>
      <c r="CK58" s="105"/>
      <c r="CL58" s="105"/>
      <c r="CM58" s="105"/>
      <c r="CN58" s="105"/>
      <c r="CO58" s="105"/>
      <c r="CP58" s="105"/>
      <c r="CQ58" s="105"/>
      <c r="CR58" s="105"/>
      <c r="CS58" s="105"/>
      <c r="CT58" s="105"/>
      <c r="CU58" s="105"/>
      <c r="CV58" s="105"/>
      <c r="CW58" s="105"/>
      <c r="CX58" s="105"/>
      <c r="CY58" s="105"/>
      <c r="CZ58" s="105"/>
      <c r="DA58" s="102"/>
      <c r="DB58" s="100"/>
      <c r="DC58" s="108"/>
      <c r="DD58" s="100"/>
      <c r="DE58" s="107"/>
      <c r="DF58" s="122" t="s">
        <v>98</v>
      </c>
      <c r="DG58" s="104" t="str">
        <f t="shared" si="9"/>
        <v>DGT</v>
      </c>
      <c r="DH58" s="100">
        <f t="shared" si="9"/>
        <v>3006</v>
      </c>
      <c r="DI58" s="100">
        <f t="shared" si="9"/>
        <v>49</v>
      </c>
      <c r="DJ58" s="100" t="s">
        <v>476</v>
      </c>
      <c r="DK58" s="100" t="s">
        <v>498</v>
      </c>
      <c r="DL58" s="100" t="s">
        <v>499</v>
      </c>
      <c r="DM58" s="108" t="s">
        <v>480</v>
      </c>
      <c r="DN58" s="107">
        <v>27.9</v>
      </c>
      <c r="DO58" s="100"/>
    </row>
    <row r="59" spans="1:119" s="109" customFormat="1" ht="24" customHeight="1">
      <c r="A59" s="100">
        <v>54</v>
      </c>
      <c r="B59" s="101"/>
      <c r="C59" s="114" t="s">
        <v>98</v>
      </c>
      <c r="D59" s="114" t="s">
        <v>98</v>
      </c>
      <c r="E59" s="103"/>
      <c r="F59" s="104" t="s">
        <v>390</v>
      </c>
      <c r="G59" s="100">
        <v>4001</v>
      </c>
      <c r="H59" s="100">
        <v>49</v>
      </c>
      <c r="I59" s="105">
        <v>1204.0999999999999</v>
      </c>
      <c r="J59" s="106"/>
      <c r="K59" s="100"/>
      <c r="L59" s="100"/>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c r="AL59" s="105"/>
      <c r="AM59" s="105"/>
      <c r="AN59" s="105"/>
      <c r="AO59" s="105"/>
      <c r="AP59" s="105"/>
      <c r="AQ59" s="105"/>
      <c r="AR59" s="105"/>
      <c r="AS59" s="105"/>
      <c r="AT59" s="105"/>
      <c r="AU59" s="105"/>
      <c r="AV59" s="105"/>
      <c r="AW59" s="105"/>
      <c r="AX59" s="105"/>
      <c r="AY59" s="105"/>
      <c r="AZ59" s="105"/>
      <c r="BA59" s="105"/>
      <c r="BB59" s="105"/>
      <c r="BC59" s="105"/>
      <c r="BD59" s="105"/>
      <c r="BE59" s="105"/>
      <c r="BF59" s="105"/>
      <c r="BG59" s="105"/>
      <c r="BH59" s="105"/>
      <c r="BI59" s="105"/>
      <c r="BJ59" s="105"/>
      <c r="BK59" s="105"/>
      <c r="BL59" s="105"/>
      <c r="BM59" s="105"/>
      <c r="BN59" s="105"/>
      <c r="BO59" s="105"/>
      <c r="BP59" s="105"/>
      <c r="BQ59" s="105"/>
      <c r="BR59" s="105"/>
      <c r="BS59" s="105"/>
      <c r="BT59" s="105"/>
      <c r="BU59" s="105"/>
      <c r="BV59" s="105"/>
      <c r="BW59" s="105"/>
      <c r="BX59" s="105"/>
      <c r="BY59" s="105"/>
      <c r="BZ59" s="105"/>
      <c r="CA59" s="105"/>
      <c r="CB59" s="105"/>
      <c r="CC59" s="105"/>
      <c r="CD59" s="105"/>
      <c r="CE59" s="105"/>
      <c r="CF59" s="105"/>
      <c r="CG59" s="105"/>
      <c r="CH59" s="105"/>
      <c r="CI59" s="105"/>
      <c r="CJ59" s="105"/>
      <c r="CK59" s="105"/>
      <c r="CL59" s="105"/>
      <c r="CM59" s="105"/>
      <c r="CN59" s="105"/>
      <c r="CO59" s="105"/>
      <c r="CP59" s="105"/>
      <c r="CQ59" s="105"/>
      <c r="CR59" s="105"/>
      <c r="CS59" s="105"/>
      <c r="CT59" s="105"/>
      <c r="CU59" s="105"/>
      <c r="CV59" s="105"/>
      <c r="CW59" s="105"/>
      <c r="CX59" s="105"/>
      <c r="CY59" s="105"/>
      <c r="CZ59" s="105"/>
      <c r="DA59" s="102"/>
      <c r="DB59" s="100"/>
      <c r="DC59" s="108"/>
      <c r="DD59" s="100"/>
      <c r="DE59" s="107"/>
      <c r="DF59" s="122" t="s">
        <v>98</v>
      </c>
      <c r="DG59" s="104" t="str">
        <f t="shared" si="9"/>
        <v>DTL</v>
      </c>
      <c r="DH59" s="100">
        <f t="shared" si="9"/>
        <v>4001</v>
      </c>
      <c r="DI59" s="100">
        <f t="shared" si="9"/>
        <v>49</v>
      </c>
      <c r="DJ59" s="100" t="s">
        <v>476</v>
      </c>
      <c r="DK59" s="100" t="s">
        <v>498</v>
      </c>
      <c r="DL59" s="100" t="s">
        <v>499</v>
      </c>
      <c r="DM59" s="108" t="s">
        <v>480</v>
      </c>
      <c r="DN59" s="107">
        <v>1204.0999999999999</v>
      </c>
      <c r="DO59" s="100"/>
    </row>
    <row r="60" spans="1:119" s="109" customFormat="1" ht="24" customHeight="1">
      <c r="A60" s="100">
        <v>55</v>
      </c>
      <c r="B60" s="101"/>
      <c r="C60" s="114" t="s">
        <v>98</v>
      </c>
      <c r="D60" s="114" t="s">
        <v>98</v>
      </c>
      <c r="E60" s="103"/>
      <c r="F60" s="104" t="s">
        <v>390</v>
      </c>
      <c r="G60" s="100">
        <v>4002</v>
      </c>
      <c r="H60" s="100">
        <v>49</v>
      </c>
      <c r="I60" s="105">
        <v>837</v>
      </c>
      <c r="J60" s="106"/>
      <c r="K60" s="100"/>
      <c r="L60" s="100"/>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2"/>
      <c r="DB60" s="100"/>
      <c r="DC60" s="108"/>
      <c r="DD60" s="100"/>
      <c r="DE60" s="107"/>
      <c r="DF60" s="122" t="s">
        <v>98</v>
      </c>
      <c r="DG60" s="104" t="str">
        <f t="shared" si="9"/>
        <v>DTL</v>
      </c>
      <c r="DH60" s="100">
        <f t="shared" si="9"/>
        <v>4002</v>
      </c>
      <c r="DI60" s="100">
        <f t="shared" si="9"/>
        <v>49</v>
      </c>
      <c r="DJ60" s="100" t="s">
        <v>476</v>
      </c>
      <c r="DK60" s="100" t="s">
        <v>498</v>
      </c>
      <c r="DL60" s="100" t="s">
        <v>499</v>
      </c>
      <c r="DM60" s="108" t="s">
        <v>480</v>
      </c>
      <c r="DN60" s="107">
        <v>837</v>
      </c>
      <c r="DO60" s="100"/>
    </row>
    <row r="61" spans="1:119" s="109" customFormat="1" ht="24" customHeight="1">
      <c r="A61" s="100">
        <v>56</v>
      </c>
      <c r="B61" s="101"/>
      <c r="C61" s="114" t="s">
        <v>98</v>
      </c>
      <c r="D61" s="114" t="s">
        <v>98</v>
      </c>
      <c r="E61" s="103"/>
      <c r="F61" s="104" t="s">
        <v>390</v>
      </c>
      <c r="G61" s="100">
        <v>4003</v>
      </c>
      <c r="H61" s="100">
        <v>49</v>
      </c>
      <c r="I61" s="105">
        <v>43.5</v>
      </c>
      <c r="J61" s="106"/>
      <c r="K61" s="100"/>
      <c r="L61" s="100"/>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5"/>
      <c r="AN61" s="105"/>
      <c r="AO61" s="105"/>
      <c r="AP61" s="105"/>
      <c r="AQ61" s="105"/>
      <c r="AR61" s="105"/>
      <c r="AS61" s="105"/>
      <c r="AT61" s="105"/>
      <c r="AU61" s="105"/>
      <c r="AV61" s="105"/>
      <c r="AW61" s="105"/>
      <c r="AX61" s="105"/>
      <c r="AY61" s="105"/>
      <c r="AZ61" s="105"/>
      <c r="BA61" s="105"/>
      <c r="BB61" s="105"/>
      <c r="BC61" s="105"/>
      <c r="BD61" s="105"/>
      <c r="BE61" s="105"/>
      <c r="BF61" s="105"/>
      <c r="BG61" s="105"/>
      <c r="BH61" s="105"/>
      <c r="BI61" s="105"/>
      <c r="BJ61" s="105"/>
      <c r="BK61" s="105"/>
      <c r="BL61" s="105"/>
      <c r="BM61" s="105"/>
      <c r="BN61" s="105"/>
      <c r="BO61" s="105"/>
      <c r="BP61" s="105"/>
      <c r="BQ61" s="105"/>
      <c r="BR61" s="105"/>
      <c r="BS61" s="105"/>
      <c r="BT61" s="105"/>
      <c r="BU61" s="105"/>
      <c r="BV61" s="105"/>
      <c r="BW61" s="105"/>
      <c r="BX61" s="105"/>
      <c r="BY61" s="105"/>
      <c r="BZ61" s="105"/>
      <c r="CA61" s="105"/>
      <c r="CB61" s="105"/>
      <c r="CC61" s="105"/>
      <c r="CD61" s="105"/>
      <c r="CE61" s="105"/>
      <c r="CF61" s="105"/>
      <c r="CG61" s="105"/>
      <c r="CH61" s="105"/>
      <c r="CI61" s="105"/>
      <c r="CJ61" s="105"/>
      <c r="CK61" s="105"/>
      <c r="CL61" s="105"/>
      <c r="CM61" s="105"/>
      <c r="CN61" s="105"/>
      <c r="CO61" s="105"/>
      <c r="CP61" s="105"/>
      <c r="CQ61" s="105"/>
      <c r="CR61" s="105"/>
      <c r="CS61" s="105"/>
      <c r="CT61" s="105"/>
      <c r="CU61" s="105"/>
      <c r="CV61" s="105"/>
      <c r="CW61" s="105"/>
      <c r="CX61" s="105"/>
      <c r="CY61" s="105"/>
      <c r="CZ61" s="105"/>
      <c r="DA61" s="102"/>
      <c r="DB61" s="100"/>
      <c r="DC61" s="108"/>
      <c r="DD61" s="100"/>
      <c r="DE61" s="107"/>
      <c r="DF61" s="122" t="s">
        <v>98</v>
      </c>
      <c r="DG61" s="104" t="str">
        <f t="shared" si="9"/>
        <v>DTL</v>
      </c>
      <c r="DH61" s="100">
        <f t="shared" si="9"/>
        <v>4003</v>
      </c>
      <c r="DI61" s="100">
        <f t="shared" si="9"/>
        <v>49</v>
      </c>
      <c r="DJ61" s="100" t="s">
        <v>476</v>
      </c>
      <c r="DK61" s="100" t="s">
        <v>498</v>
      </c>
      <c r="DL61" s="100" t="s">
        <v>499</v>
      </c>
      <c r="DM61" s="108" t="s">
        <v>480</v>
      </c>
      <c r="DN61" s="107">
        <v>43.5</v>
      </c>
      <c r="DO61" s="100"/>
    </row>
    <row r="62" spans="1:119" s="109" customFormat="1" ht="24" customHeight="1">
      <c r="A62" s="100">
        <v>57</v>
      </c>
      <c r="B62" s="101"/>
      <c r="C62" s="114" t="s">
        <v>98</v>
      </c>
      <c r="D62" s="114" t="s">
        <v>98</v>
      </c>
      <c r="E62" s="103"/>
      <c r="F62" s="104" t="s">
        <v>389</v>
      </c>
      <c r="G62" s="100">
        <v>3006</v>
      </c>
      <c r="H62" s="100">
        <v>52</v>
      </c>
      <c r="I62" s="105">
        <v>358</v>
      </c>
      <c r="J62" s="106"/>
      <c r="K62" s="100"/>
      <c r="L62" s="100"/>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2"/>
      <c r="DB62" s="100"/>
      <c r="DC62" s="108"/>
      <c r="DD62" s="100"/>
      <c r="DE62" s="107"/>
      <c r="DF62" s="122" t="s">
        <v>98</v>
      </c>
      <c r="DG62" s="104" t="str">
        <f t="shared" si="9"/>
        <v>DGT</v>
      </c>
      <c r="DH62" s="100">
        <f t="shared" si="9"/>
        <v>3006</v>
      </c>
      <c r="DI62" s="100">
        <f t="shared" si="9"/>
        <v>52</v>
      </c>
      <c r="DJ62" s="112" t="s">
        <v>477</v>
      </c>
      <c r="DK62" s="100" t="s">
        <v>498</v>
      </c>
      <c r="DL62" s="100" t="s">
        <v>499</v>
      </c>
      <c r="DM62" s="118" t="s">
        <v>480</v>
      </c>
      <c r="DN62" s="107">
        <v>358</v>
      </c>
      <c r="DO62" s="100"/>
    </row>
    <row r="63" spans="1:119" s="109" customFormat="1" ht="24" customHeight="1">
      <c r="A63" s="100">
        <v>58</v>
      </c>
      <c r="B63" s="101"/>
      <c r="C63" s="114" t="s">
        <v>98</v>
      </c>
      <c r="D63" s="114" t="s">
        <v>98</v>
      </c>
      <c r="E63" s="103"/>
      <c r="F63" s="104" t="s">
        <v>389</v>
      </c>
      <c r="G63" s="100">
        <v>3007</v>
      </c>
      <c r="H63" s="100">
        <v>52</v>
      </c>
      <c r="I63" s="105">
        <v>84.5</v>
      </c>
      <c r="J63" s="106"/>
      <c r="K63" s="100"/>
      <c r="L63" s="100"/>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c r="AQ63" s="105"/>
      <c r="AR63" s="105"/>
      <c r="AS63" s="105"/>
      <c r="AT63" s="105"/>
      <c r="AU63" s="105"/>
      <c r="AV63" s="105"/>
      <c r="AW63" s="105"/>
      <c r="AX63" s="105"/>
      <c r="AY63" s="105"/>
      <c r="AZ63" s="105"/>
      <c r="BA63" s="105"/>
      <c r="BB63" s="105"/>
      <c r="BC63" s="105"/>
      <c r="BD63" s="105"/>
      <c r="BE63" s="105"/>
      <c r="BF63" s="105"/>
      <c r="BG63" s="105"/>
      <c r="BH63" s="105"/>
      <c r="BI63" s="105"/>
      <c r="BJ63" s="105"/>
      <c r="BK63" s="105"/>
      <c r="BL63" s="105"/>
      <c r="BM63" s="105"/>
      <c r="BN63" s="105"/>
      <c r="BO63" s="105"/>
      <c r="BP63" s="105"/>
      <c r="BQ63" s="105"/>
      <c r="BR63" s="105"/>
      <c r="BS63" s="105"/>
      <c r="BT63" s="105"/>
      <c r="BU63" s="105"/>
      <c r="BV63" s="105"/>
      <c r="BW63" s="105"/>
      <c r="BX63" s="105"/>
      <c r="BY63" s="105"/>
      <c r="BZ63" s="105"/>
      <c r="CA63" s="105"/>
      <c r="CB63" s="105"/>
      <c r="CC63" s="105"/>
      <c r="CD63" s="105"/>
      <c r="CE63" s="105"/>
      <c r="CF63" s="105"/>
      <c r="CG63" s="105"/>
      <c r="CH63" s="105"/>
      <c r="CI63" s="105"/>
      <c r="CJ63" s="105"/>
      <c r="CK63" s="105"/>
      <c r="CL63" s="105"/>
      <c r="CM63" s="105"/>
      <c r="CN63" s="105"/>
      <c r="CO63" s="105"/>
      <c r="CP63" s="105"/>
      <c r="CQ63" s="105"/>
      <c r="CR63" s="105"/>
      <c r="CS63" s="105"/>
      <c r="CT63" s="105"/>
      <c r="CU63" s="105"/>
      <c r="CV63" s="105"/>
      <c r="CW63" s="105"/>
      <c r="CX63" s="105"/>
      <c r="CY63" s="105"/>
      <c r="CZ63" s="105"/>
      <c r="DA63" s="102"/>
      <c r="DB63" s="100"/>
      <c r="DC63" s="108"/>
      <c r="DD63" s="100"/>
      <c r="DE63" s="107"/>
      <c r="DF63" s="122" t="s">
        <v>98</v>
      </c>
      <c r="DG63" s="104" t="str">
        <f t="shared" si="9"/>
        <v>DGT</v>
      </c>
      <c r="DH63" s="100">
        <f t="shared" si="9"/>
        <v>3007</v>
      </c>
      <c r="DI63" s="100">
        <f t="shared" si="9"/>
        <v>52</v>
      </c>
      <c r="DJ63" s="112" t="s">
        <v>477</v>
      </c>
      <c r="DK63" s="100" t="s">
        <v>498</v>
      </c>
      <c r="DL63" s="100" t="s">
        <v>499</v>
      </c>
      <c r="DM63" s="118" t="s">
        <v>480</v>
      </c>
      <c r="DN63" s="107">
        <v>84.5</v>
      </c>
      <c r="DO63" s="100"/>
    </row>
    <row r="64" spans="1:119" s="109" customFormat="1" ht="24" customHeight="1">
      <c r="A64" s="100">
        <v>59</v>
      </c>
      <c r="B64" s="101"/>
      <c r="C64" s="114" t="s">
        <v>98</v>
      </c>
      <c r="D64" s="114" t="s">
        <v>98</v>
      </c>
      <c r="E64" s="103"/>
      <c r="F64" s="104" t="s">
        <v>389</v>
      </c>
      <c r="G64" s="100">
        <v>3008</v>
      </c>
      <c r="H64" s="100">
        <v>52</v>
      </c>
      <c r="I64" s="105">
        <v>173.2</v>
      </c>
      <c r="J64" s="106"/>
      <c r="K64" s="100"/>
      <c r="L64" s="100"/>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5"/>
      <c r="BR64" s="105"/>
      <c r="BS64" s="105"/>
      <c r="BT64" s="105"/>
      <c r="BU64" s="105"/>
      <c r="BV64" s="105"/>
      <c r="BW64" s="105"/>
      <c r="BX64" s="105"/>
      <c r="BY64" s="105"/>
      <c r="BZ64" s="105"/>
      <c r="CA64" s="105"/>
      <c r="CB64" s="105"/>
      <c r="CC64" s="105"/>
      <c r="CD64" s="105"/>
      <c r="CE64" s="105"/>
      <c r="CF64" s="105"/>
      <c r="CG64" s="105"/>
      <c r="CH64" s="105"/>
      <c r="CI64" s="105"/>
      <c r="CJ64" s="105"/>
      <c r="CK64" s="105"/>
      <c r="CL64" s="105"/>
      <c r="CM64" s="105"/>
      <c r="CN64" s="105"/>
      <c r="CO64" s="105"/>
      <c r="CP64" s="105"/>
      <c r="CQ64" s="105"/>
      <c r="CR64" s="105"/>
      <c r="CS64" s="105"/>
      <c r="CT64" s="105"/>
      <c r="CU64" s="105"/>
      <c r="CV64" s="105"/>
      <c r="CW64" s="105"/>
      <c r="CX64" s="105"/>
      <c r="CY64" s="105"/>
      <c r="CZ64" s="105"/>
      <c r="DA64" s="102"/>
      <c r="DB64" s="100"/>
      <c r="DC64" s="108"/>
      <c r="DD64" s="100"/>
      <c r="DE64" s="107"/>
      <c r="DF64" s="122" t="s">
        <v>98</v>
      </c>
      <c r="DG64" s="104" t="str">
        <f t="shared" si="9"/>
        <v>DGT</v>
      </c>
      <c r="DH64" s="100">
        <f t="shared" si="9"/>
        <v>3008</v>
      </c>
      <c r="DI64" s="100">
        <f t="shared" si="9"/>
        <v>52</v>
      </c>
      <c r="DJ64" s="112" t="s">
        <v>477</v>
      </c>
      <c r="DK64" s="100" t="s">
        <v>498</v>
      </c>
      <c r="DL64" s="100" t="s">
        <v>499</v>
      </c>
      <c r="DM64" s="118" t="s">
        <v>480</v>
      </c>
      <c r="DN64" s="107">
        <v>166.6</v>
      </c>
      <c r="DO64" s="100"/>
    </row>
    <row r="65" spans="1:119" s="109" customFormat="1" ht="24" customHeight="1">
      <c r="A65" s="100">
        <v>60</v>
      </c>
      <c r="B65" s="101"/>
      <c r="C65" s="114" t="s">
        <v>98</v>
      </c>
      <c r="D65" s="114" t="s">
        <v>98</v>
      </c>
      <c r="E65" s="103"/>
      <c r="F65" s="104" t="s">
        <v>389</v>
      </c>
      <c r="G65" s="100">
        <v>3009</v>
      </c>
      <c r="H65" s="100">
        <v>52</v>
      </c>
      <c r="I65" s="105">
        <v>88.7</v>
      </c>
      <c r="J65" s="106"/>
      <c r="K65" s="100"/>
      <c r="L65" s="100"/>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c r="AR65" s="105"/>
      <c r="AS65" s="105"/>
      <c r="AT65" s="105"/>
      <c r="AU65" s="105"/>
      <c r="AV65" s="105"/>
      <c r="AW65" s="105"/>
      <c r="AX65" s="105"/>
      <c r="AY65" s="105"/>
      <c r="AZ65" s="105"/>
      <c r="BA65" s="105"/>
      <c r="BB65" s="105"/>
      <c r="BC65" s="105"/>
      <c r="BD65" s="105"/>
      <c r="BE65" s="105"/>
      <c r="BF65" s="105"/>
      <c r="BG65" s="105"/>
      <c r="BH65" s="105"/>
      <c r="BI65" s="105"/>
      <c r="BJ65" s="105"/>
      <c r="BK65" s="105"/>
      <c r="BL65" s="105"/>
      <c r="BM65" s="105"/>
      <c r="BN65" s="105"/>
      <c r="BO65" s="105"/>
      <c r="BP65" s="105"/>
      <c r="BQ65" s="105"/>
      <c r="BR65" s="105"/>
      <c r="BS65" s="105"/>
      <c r="BT65" s="105"/>
      <c r="BU65" s="105"/>
      <c r="BV65" s="105"/>
      <c r="BW65" s="105"/>
      <c r="BX65" s="105"/>
      <c r="BY65" s="105"/>
      <c r="BZ65" s="105"/>
      <c r="CA65" s="105"/>
      <c r="CB65" s="105"/>
      <c r="CC65" s="105"/>
      <c r="CD65" s="105"/>
      <c r="CE65" s="105"/>
      <c r="CF65" s="105"/>
      <c r="CG65" s="105"/>
      <c r="CH65" s="105"/>
      <c r="CI65" s="105"/>
      <c r="CJ65" s="105"/>
      <c r="CK65" s="105"/>
      <c r="CL65" s="105"/>
      <c r="CM65" s="105"/>
      <c r="CN65" s="105"/>
      <c r="CO65" s="105"/>
      <c r="CP65" s="105"/>
      <c r="CQ65" s="105"/>
      <c r="CR65" s="105"/>
      <c r="CS65" s="105"/>
      <c r="CT65" s="105"/>
      <c r="CU65" s="105"/>
      <c r="CV65" s="105"/>
      <c r="CW65" s="105"/>
      <c r="CX65" s="105"/>
      <c r="CY65" s="105"/>
      <c r="CZ65" s="105"/>
      <c r="DA65" s="102"/>
      <c r="DB65" s="100"/>
      <c r="DC65" s="108"/>
      <c r="DD65" s="100"/>
      <c r="DE65" s="107"/>
      <c r="DF65" s="122" t="s">
        <v>98</v>
      </c>
      <c r="DG65" s="104" t="str">
        <f t="shared" si="9"/>
        <v>DGT</v>
      </c>
      <c r="DH65" s="100">
        <f t="shared" si="9"/>
        <v>3009</v>
      </c>
      <c r="DI65" s="100">
        <f t="shared" si="9"/>
        <v>52</v>
      </c>
      <c r="DJ65" s="112" t="s">
        <v>477</v>
      </c>
      <c r="DK65" s="100" t="s">
        <v>498</v>
      </c>
      <c r="DL65" s="100" t="s">
        <v>499</v>
      </c>
      <c r="DM65" s="118" t="s">
        <v>480</v>
      </c>
      <c r="DN65" s="107">
        <v>85.4</v>
      </c>
      <c r="DO65" s="100"/>
    </row>
    <row r="66" spans="1:119" s="109" customFormat="1" ht="24" customHeight="1">
      <c r="A66" s="100">
        <v>61</v>
      </c>
      <c r="B66" s="101"/>
      <c r="C66" s="114" t="s">
        <v>98</v>
      </c>
      <c r="D66" s="114" t="s">
        <v>98</v>
      </c>
      <c r="E66" s="103"/>
      <c r="F66" s="104" t="s">
        <v>389</v>
      </c>
      <c r="G66" s="100">
        <v>3010</v>
      </c>
      <c r="H66" s="100">
        <v>52</v>
      </c>
      <c r="I66" s="105">
        <v>119.3</v>
      </c>
      <c r="J66" s="106"/>
      <c r="K66" s="100"/>
      <c r="L66" s="100"/>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c r="AQ66" s="105"/>
      <c r="AR66" s="105"/>
      <c r="AS66" s="105"/>
      <c r="AT66" s="105"/>
      <c r="AU66" s="105"/>
      <c r="AV66" s="105"/>
      <c r="AW66" s="105"/>
      <c r="AX66" s="105"/>
      <c r="AY66" s="105"/>
      <c r="AZ66" s="105"/>
      <c r="BA66" s="105"/>
      <c r="BB66" s="105"/>
      <c r="BC66" s="105"/>
      <c r="BD66" s="105"/>
      <c r="BE66" s="105"/>
      <c r="BF66" s="105"/>
      <c r="BG66" s="105"/>
      <c r="BH66" s="105"/>
      <c r="BI66" s="105"/>
      <c r="BJ66" s="105"/>
      <c r="BK66" s="105"/>
      <c r="BL66" s="105"/>
      <c r="BM66" s="105"/>
      <c r="BN66" s="105"/>
      <c r="BO66" s="105"/>
      <c r="BP66" s="105"/>
      <c r="BQ66" s="105"/>
      <c r="BR66" s="105"/>
      <c r="BS66" s="105"/>
      <c r="BT66" s="105"/>
      <c r="BU66" s="105"/>
      <c r="BV66" s="105"/>
      <c r="BW66" s="105"/>
      <c r="BX66" s="105"/>
      <c r="BY66" s="105"/>
      <c r="BZ66" s="105"/>
      <c r="CA66" s="105"/>
      <c r="CB66" s="105"/>
      <c r="CC66" s="105"/>
      <c r="CD66" s="105"/>
      <c r="CE66" s="105"/>
      <c r="CF66" s="105"/>
      <c r="CG66" s="105"/>
      <c r="CH66" s="105"/>
      <c r="CI66" s="105"/>
      <c r="CJ66" s="105"/>
      <c r="CK66" s="105"/>
      <c r="CL66" s="105"/>
      <c r="CM66" s="105"/>
      <c r="CN66" s="105"/>
      <c r="CO66" s="105"/>
      <c r="CP66" s="105"/>
      <c r="CQ66" s="105"/>
      <c r="CR66" s="105"/>
      <c r="CS66" s="105"/>
      <c r="CT66" s="105"/>
      <c r="CU66" s="105"/>
      <c r="CV66" s="105"/>
      <c r="CW66" s="105"/>
      <c r="CX66" s="105"/>
      <c r="CY66" s="105"/>
      <c r="CZ66" s="105"/>
      <c r="DA66" s="102"/>
      <c r="DB66" s="100"/>
      <c r="DC66" s="108"/>
      <c r="DD66" s="100"/>
      <c r="DE66" s="107"/>
      <c r="DF66" s="122" t="s">
        <v>98</v>
      </c>
      <c r="DG66" s="104" t="str">
        <f t="shared" si="9"/>
        <v>DGT</v>
      </c>
      <c r="DH66" s="100">
        <f t="shared" si="9"/>
        <v>3010</v>
      </c>
      <c r="DI66" s="100">
        <f t="shared" si="9"/>
        <v>52</v>
      </c>
      <c r="DJ66" s="112" t="s">
        <v>477</v>
      </c>
      <c r="DK66" s="100" t="s">
        <v>498</v>
      </c>
      <c r="DL66" s="100" t="s">
        <v>499</v>
      </c>
      <c r="DM66" s="118" t="s">
        <v>480</v>
      </c>
      <c r="DN66" s="107">
        <v>115.2</v>
      </c>
      <c r="DO66" s="100"/>
    </row>
    <row r="67" spans="1:119" s="109" customFormat="1" ht="24" customHeight="1">
      <c r="A67" s="100">
        <v>62</v>
      </c>
      <c r="B67" s="101"/>
      <c r="C67" s="114" t="s">
        <v>98</v>
      </c>
      <c r="D67" s="114" t="s">
        <v>98</v>
      </c>
      <c r="E67" s="103"/>
      <c r="F67" s="104" t="s">
        <v>390</v>
      </c>
      <c r="G67" s="100">
        <v>4004</v>
      </c>
      <c r="H67" s="100">
        <v>52</v>
      </c>
      <c r="I67" s="105">
        <v>53.6</v>
      </c>
      <c r="J67" s="106"/>
      <c r="K67" s="100"/>
      <c r="L67" s="100"/>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c r="AL67" s="105"/>
      <c r="AM67" s="105"/>
      <c r="AN67" s="105"/>
      <c r="AO67" s="105"/>
      <c r="AP67" s="105"/>
      <c r="AQ67" s="105"/>
      <c r="AR67" s="105"/>
      <c r="AS67" s="105"/>
      <c r="AT67" s="105"/>
      <c r="AU67" s="105"/>
      <c r="AV67" s="105"/>
      <c r="AW67" s="105"/>
      <c r="AX67" s="105"/>
      <c r="AY67" s="105"/>
      <c r="AZ67" s="105"/>
      <c r="BA67" s="105"/>
      <c r="BB67" s="105"/>
      <c r="BC67" s="105"/>
      <c r="BD67" s="105"/>
      <c r="BE67" s="105"/>
      <c r="BF67" s="105"/>
      <c r="BG67" s="105"/>
      <c r="BH67" s="105"/>
      <c r="BI67" s="105"/>
      <c r="BJ67" s="105"/>
      <c r="BK67" s="105"/>
      <c r="BL67" s="105"/>
      <c r="BM67" s="105"/>
      <c r="BN67" s="105"/>
      <c r="BO67" s="105"/>
      <c r="BP67" s="105"/>
      <c r="BQ67" s="105"/>
      <c r="BR67" s="105"/>
      <c r="BS67" s="105"/>
      <c r="BT67" s="105"/>
      <c r="BU67" s="105"/>
      <c r="BV67" s="105"/>
      <c r="BW67" s="105"/>
      <c r="BX67" s="105"/>
      <c r="BY67" s="105"/>
      <c r="BZ67" s="105"/>
      <c r="CA67" s="105"/>
      <c r="CB67" s="105"/>
      <c r="CC67" s="105"/>
      <c r="CD67" s="105"/>
      <c r="CE67" s="105"/>
      <c r="CF67" s="105"/>
      <c r="CG67" s="105"/>
      <c r="CH67" s="105"/>
      <c r="CI67" s="105"/>
      <c r="CJ67" s="105"/>
      <c r="CK67" s="105"/>
      <c r="CL67" s="105"/>
      <c r="CM67" s="105"/>
      <c r="CN67" s="105"/>
      <c r="CO67" s="105"/>
      <c r="CP67" s="105"/>
      <c r="CQ67" s="105"/>
      <c r="CR67" s="105"/>
      <c r="CS67" s="105"/>
      <c r="CT67" s="105"/>
      <c r="CU67" s="105"/>
      <c r="CV67" s="105"/>
      <c r="CW67" s="105"/>
      <c r="CX67" s="105"/>
      <c r="CY67" s="105"/>
      <c r="CZ67" s="105"/>
      <c r="DA67" s="102"/>
      <c r="DB67" s="100"/>
      <c r="DC67" s="108"/>
      <c r="DD67" s="100"/>
      <c r="DE67" s="107"/>
      <c r="DF67" s="122" t="s">
        <v>98</v>
      </c>
      <c r="DG67" s="104" t="str">
        <f t="shared" si="9"/>
        <v>DTL</v>
      </c>
      <c r="DH67" s="100">
        <f t="shared" si="9"/>
        <v>4004</v>
      </c>
      <c r="DI67" s="100">
        <f t="shared" si="9"/>
        <v>52</v>
      </c>
      <c r="DJ67" s="112" t="s">
        <v>477</v>
      </c>
      <c r="DK67" s="100" t="s">
        <v>498</v>
      </c>
      <c r="DL67" s="100" t="s">
        <v>499</v>
      </c>
      <c r="DM67" s="118" t="s">
        <v>480</v>
      </c>
      <c r="DN67" s="107">
        <v>53.6</v>
      </c>
      <c r="DO67" s="100"/>
    </row>
    <row r="68" spans="1:119" s="109" customFormat="1" ht="24" customHeight="1">
      <c r="A68" s="100">
        <v>63</v>
      </c>
      <c r="B68" s="101"/>
      <c r="C68" s="114" t="s">
        <v>98</v>
      </c>
      <c r="D68" s="114" t="s">
        <v>98</v>
      </c>
      <c r="E68" s="103"/>
      <c r="F68" s="104" t="s">
        <v>390</v>
      </c>
      <c r="G68" s="100">
        <v>4005</v>
      </c>
      <c r="H68" s="100">
        <v>52</v>
      </c>
      <c r="I68" s="105">
        <v>23.4</v>
      </c>
      <c r="J68" s="106"/>
      <c r="K68" s="100"/>
      <c r="L68" s="100"/>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5"/>
      <c r="BA68" s="105"/>
      <c r="BB68" s="105"/>
      <c r="BC68" s="105"/>
      <c r="BD68" s="105"/>
      <c r="BE68" s="105"/>
      <c r="BF68" s="105"/>
      <c r="BG68" s="105"/>
      <c r="BH68" s="105"/>
      <c r="BI68" s="105"/>
      <c r="BJ68" s="105"/>
      <c r="BK68" s="105"/>
      <c r="BL68" s="105"/>
      <c r="BM68" s="105"/>
      <c r="BN68" s="105"/>
      <c r="BO68" s="105"/>
      <c r="BP68" s="105"/>
      <c r="BQ68" s="105"/>
      <c r="BR68" s="105"/>
      <c r="BS68" s="105"/>
      <c r="BT68" s="105"/>
      <c r="BU68" s="105"/>
      <c r="BV68" s="105"/>
      <c r="BW68" s="105"/>
      <c r="BX68" s="105"/>
      <c r="BY68" s="105"/>
      <c r="BZ68" s="105"/>
      <c r="CA68" s="105"/>
      <c r="CB68" s="105"/>
      <c r="CC68" s="105"/>
      <c r="CD68" s="105"/>
      <c r="CE68" s="105"/>
      <c r="CF68" s="105"/>
      <c r="CG68" s="105"/>
      <c r="CH68" s="105"/>
      <c r="CI68" s="105"/>
      <c r="CJ68" s="105"/>
      <c r="CK68" s="105"/>
      <c r="CL68" s="105"/>
      <c r="CM68" s="105"/>
      <c r="CN68" s="105"/>
      <c r="CO68" s="105"/>
      <c r="CP68" s="105"/>
      <c r="CQ68" s="105"/>
      <c r="CR68" s="105"/>
      <c r="CS68" s="105"/>
      <c r="CT68" s="105"/>
      <c r="CU68" s="105"/>
      <c r="CV68" s="105"/>
      <c r="CW68" s="105"/>
      <c r="CX68" s="105"/>
      <c r="CY68" s="105"/>
      <c r="CZ68" s="105"/>
      <c r="DA68" s="102"/>
      <c r="DB68" s="100"/>
      <c r="DC68" s="108"/>
      <c r="DD68" s="100"/>
      <c r="DE68" s="107"/>
      <c r="DF68" s="122" t="s">
        <v>98</v>
      </c>
      <c r="DG68" s="104" t="str">
        <f t="shared" si="9"/>
        <v>DTL</v>
      </c>
      <c r="DH68" s="100">
        <f t="shared" si="9"/>
        <v>4005</v>
      </c>
      <c r="DI68" s="100">
        <f t="shared" si="9"/>
        <v>52</v>
      </c>
      <c r="DJ68" s="112" t="s">
        <v>477</v>
      </c>
      <c r="DK68" s="100" t="s">
        <v>498</v>
      </c>
      <c r="DL68" s="100" t="s">
        <v>499</v>
      </c>
      <c r="DM68" s="118" t="s">
        <v>480</v>
      </c>
      <c r="DN68" s="107">
        <v>23.4</v>
      </c>
      <c r="DO68" s="100"/>
    </row>
    <row r="69" spans="1:119" s="109" customFormat="1" ht="24" customHeight="1">
      <c r="A69" s="100">
        <v>64</v>
      </c>
      <c r="B69" s="101"/>
      <c r="C69" s="114" t="s">
        <v>98</v>
      </c>
      <c r="D69" s="114" t="s">
        <v>98</v>
      </c>
      <c r="E69" s="103"/>
      <c r="F69" s="104" t="s">
        <v>390</v>
      </c>
      <c r="G69" s="100">
        <v>4006</v>
      </c>
      <c r="H69" s="100">
        <v>52</v>
      </c>
      <c r="I69" s="105">
        <v>3.9</v>
      </c>
      <c r="J69" s="106"/>
      <c r="K69" s="100"/>
      <c r="L69" s="100"/>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05"/>
      <c r="AX69" s="105"/>
      <c r="AY69" s="105"/>
      <c r="AZ69" s="105"/>
      <c r="BA69" s="105"/>
      <c r="BB69" s="105"/>
      <c r="BC69" s="105"/>
      <c r="BD69" s="105"/>
      <c r="BE69" s="105"/>
      <c r="BF69" s="105"/>
      <c r="BG69" s="105"/>
      <c r="BH69" s="105"/>
      <c r="BI69" s="105"/>
      <c r="BJ69" s="105"/>
      <c r="BK69" s="105"/>
      <c r="BL69" s="105"/>
      <c r="BM69" s="105"/>
      <c r="BN69" s="105"/>
      <c r="BO69" s="105"/>
      <c r="BP69" s="105"/>
      <c r="BQ69" s="105"/>
      <c r="BR69" s="105"/>
      <c r="BS69" s="105"/>
      <c r="BT69" s="105"/>
      <c r="BU69" s="105"/>
      <c r="BV69" s="105"/>
      <c r="BW69" s="105"/>
      <c r="BX69" s="105"/>
      <c r="BY69" s="105"/>
      <c r="BZ69" s="105"/>
      <c r="CA69" s="105"/>
      <c r="CB69" s="105"/>
      <c r="CC69" s="105"/>
      <c r="CD69" s="105"/>
      <c r="CE69" s="105"/>
      <c r="CF69" s="105"/>
      <c r="CG69" s="105"/>
      <c r="CH69" s="105"/>
      <c r="CI69" s="105"/>
      <c r="CJ69" s="105"/>
      <c r="CK69" s="105"/>
      <c r="CL69" s="105"/>
      <c r="CM69" s="105"/>
      <c r="CN69" s="105"/>
      <c r="CO69" s="105"/>
      <c r="CP69" s="105"/>
      <c r="CQ69" s="105"/>
      <c r="CR69" s="105"/>
      <c r="CS69" s="105"/>
      <c r="CT69" s="105"/>
      <c r="CU69" s="105"/>
      <c r="CV69" s="105"/>
      <c r="CW69" s="105"/>
      <c r="CX69" s="105"/>
      <c r="CY69" s="105"/>
      <c r="CZ69" s="105"/>
      <c r="DA69" s="102"/>
      <c r="DB69" s="100"/>
      <c r="DC69" s="108"/>
      <c r="DD69" s="100"/>
      <c r="DE69" s="107"/>
      <c r="DF69" s="122" t="s">
        <v>98</v>
      </c>
      <c r="DG69" s="104" t="str">
        <f t="shared" si="9"/>
        <v>DTL</v>
      </c>
      <c r="DH69" s="100">
        <f t="shared" si="9"/>
        <v>4006</v>
      </c>
      <c r="DI69" s="100">
        <f t="shared" si="9"/>
        <v>52</v>
      </c>
      <c r="DJ69" s="112" t="s">
        <v>477</v>
      </c>
      <c r="DK69" s="100" t="s">
        <v>498</v>
      </c>
      <c r="DL69" s="100" t="s">
        <v>499</v>
      </c>
      <c r="DM69" s="118" t="s">
        <v>480</v>
      </c>
      <c r="DN69" s="107">
        <v>3.9</v>
      </c>
      <c r="DO69" s="100"/>
    </row>
    <row r="70" spans="1:119" s="109" customFormat="1" ht="24" customHeight="1">
      <c r="A70" s="100">
        <v>65</v>
      </c>
      <c r="B70" s="101"/>
      <c r="C70" s="114" t="s">
        <v>98</v>
      </c>
      <c r="D70" s="114" t="s">
        <v>98</v>
      </c>
      <c r="E70" s="103"/>
      <c r="F70" s="104" t="s">
        <v>390</v>
      </c>
      <c r="G70" s="100">
        <v>4007</v>
      </c>
      <c r="H70" s="100">
        <v>52</v>
      </c>
      <c r="I70" s="105">
        <v>243.2</v>
      </c>
      <c r="J70" s="106"/>
      <c r="K70" s="100"/>
      <c r="L70" s="100"/>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c r="AP70" s="105"/>
      <c r="AQ70" s="105"/>
      <c r="AR70" s="105"/>
      <c r="AS70" s="105"/>
      <c r="AT70" s="105"/>
      <c r="AU70" s="105"/>
      <c r="AV70" s="105"/>
      <c r="AW70" s="105"/>
      <c r="AX70" s="105"/>
      <c r="AY70" s="105"/>
      <c r="AZ70" s="105"/>
      <c r="BA70" s="105"/>
      <c r="BB70" s="105"/>
      <c r="BC70" s="105"/>
      <c r="BD70" s="105"/>
      <c r="BE70" s="105"/>
      <c r="BF70" s="105"/>
      <c r="BG70" s="105"/>
      <c r="BH70" s="105"/>
      <c r="BI70" s="105"/>
      <c r="BJ70" s="105"/>
      <c r="BK70" s="105"/>
      <c r="BL70" s="105"/>
      <c r="BM70" s="105"/>
      <c r="BN70" s="105"/>
      <c r="BO70" s="105"/>
      <c r="BP70" s="105"/>
      <c r="BQ70" s="105"/>
      <c r="BR70" s="105"/>
      <c r="BS70" s="105"/>
      <c r="BT70" s="105"/>
      <c r="BU70" s="105"/>
      <c r="BV70" s="105"/>
      <c r="BW70" s="105"/>
      <c r="BX70" s="105"/>
      <c r="BY70" s="105"/>
      <c r="BZ70" s="105"/>
      <c r="CA70" s="105"/>
      <c r="CB70" s="105"/>
      <c r="CC70" s="105"/>
      <c r="CD70" s="105"/>
      <c r="CE70" s="105"/>
      <c r="CF70" s="105"/>
      <c r="CG70" s="105"/>
      <c r="CH70" s="105"/>
      <c r="CI70" s="105"/>
      <c r="CJ70" s="105"/>
      <c r="CK70" s="105"/>
      <c r="CL70" s="105"/>
      <c r="CM70" s="105"/>
      <c r="CN70" s="105"/>
      <c r="CO70" s="105"/>
      <c r="CP70" s="105"/>
      <c r="CQ70" s="105"/>
      <c r="CR70" s="105"/>
      <c r="CS70" s="105"/>
      <c r="CT70" s="105"/>
      <c r="CU70" s="105"/>
      <c r="CV70" s="105"/>
      <c r="CW70" s="105"/>
      <c r="CX70" s="105"/>
      <c r="CY70" s="105"/>
      <c r="CZ70" s="105"/>
      <c r="DA70" s="102"/>
      <c r="DB70" s="100"/>
      <c r="DC70" s="108"/>
      <c r="DD70" s="100"/>
      <c r="DE70" s="107"/>
      <c r="DF70" s="122" t="s">
        <v>98</v>
      </c>
      <c r="DG70" s="104" t="str">
        <f t="shared" si="9"/>
        <v>DTL</v>
      </c>
      <c r="DH70" s="100">
        <f t="shared" si="9"/>
        <v>4007</v>
      </c>
      <c r="DI70" s="100">
        <f t="shared" si="9"/>
        <v>52</v>
      </c>
      <c r="DJ70" s="112" t="s">
        <v>477</v>
      </c>
      <c r="DK70" s="100" t="s">
        <v>498</v>
      </c>
      <c r="DL70" s="100" t="s">
        <v>499</v>
      </c>
      <c r="DM70" s="118" t="s">
        <v>480</v>
      </c>
      <c r="DN70" s="107">
        <v>232.3</v>
      </c>
      <c r="DO70" s="100"/>
    </row>
    <row r="71" spans="1:119" s="62" customFormat="1" ht="20.399999999999999" customHeight="1">
      <c r="A71" s="89"/>
      <c r="B71" s="129"/>
      <c r="C71" s="89" t="s">
        <v>391</v>
      </c>
      <c r="D71" s="89"/>
      <c r="E71" s="89"/>
      <c r="F71" s="130"/>
      <c r="G71" s="89"/>
      <c r="H71" s="130"/>
      <c r="I71" s="131">
        <f>SUM(I6:I70)</f>
        <v>16778.500000000004</v>
      </c>
      <c r="J71" s="131"/>
      <c r="K71" s="132">
        <f t="shared" ref="K71:AP71" si="10">SUM(K6:K70)</f>
        <v>0</v>
      </c>
      <c r="L71" s="132">
        <f t="shared" si="10"/>
        <v>0</v>
      </c>
      <c r="M71" s="131">
        <f t="shared" si="10"/>
        <v>0</v>
      </c>
      <c r="N71" s="131">
        <f t="shared" si="10"/>
        <v>0</v>
      </c>
      <c r="O71" s="131">
        <f t="shared" si="10"/>
        <v>0</v>
      </c>
      <c r="P71" s="131">
        <f t="shared" si="10"/>
        <v>0</v>
      </c>
      <c r="Q71" s="131">
        <f t="shared" si="10"/>
        <v>0</v>
      </c>
      <c r="R71" s="131">
        <f t="shared" si="10"/>
        <v>0</v>
      </c>
      <c r="S71" s="131">
        <f t="shared" si="10"/>
        <v>0</v>
      </c>
      <c r="T71" s="131">
        <f t="shared" si="10"/>
        <v>0</v>
      </c>
      <c r="U71" s="131">
        <f t="shared" si="10"/>
        <v>0</v>
      </c>
      <c r="V71" s="131">
        <f t="shared" si="10"/>
        <v>0</v>
      </c>
      <c r="W71" s="131">
        <f t="shared" si="10"/>
        <v>0</v>
      </c>
      <c r="X71" s="131">
        <f t="shared" si="10"/>
        <v>0</v>
      </c>
      <c r="Y71" s="131">
        <f t="shared" si="10"/>
        <v>0</v>
      </c>
      <c r="Z71" s="131">
        <f t="shared" si="10"/>
        <v>0</v>
      </c>
      <c r="AA71" s="131">
        <f t="shared" si="10"/>
        <v>0</v>
      </c>
      <c r="AB71" s="131">
        <f t="shared" si="10"/>
        <v>0</v>
      </c>
      <c r="AC71" s="131">
        <f t="shared" si="10"/>
        <v>0</v>
      </c>
      <c r="AD71" s="131">
        <f t="shared" si="10"/>
        <v>0</v>
      </c>
      <c r="AE71" s="131">
        <f t="shared" si="10"/>
        <v>0</v>
      </c>
      <c r="AF71" s="131">
        <f t="shared" si="10"/>
        <v>0</v>
      </c>
      <c r="AG71" s="131">
        <f t="shared" si="10"/>
        <v>0</v>
      </c>
      <c r="AH71" s="131">
        <f t="shared" si="10"/>
        <v>0</v>
      </c>
      <c r="AI71" s="131">
        <f t="shared" si="10"/>
        <v>0</v>
      </c>
      <c r="AJ71" s="131">
        <f t="shared" si="10"/>
        <v>0</v>
      </c>
      <c r="AK71" s="131">
        <f t="shared" si="10"/>
        <v>0</v>
      </c>
      <c r="AL71" s="131">
        <f t="shared" si="10"/>
        <v>0</v>
      </c>
      <c r="AM71" s="131">
        <f t="shared" si="10"/>
        <v>0</v>
      </c>
      <c r="AN71" s="131">
        <f t="shared" si="10"/>
        <v>0</v>
      </c>
      <c r="AO71" s="131">
        <f t="shared" si="10"/>
        <v>0</v>
      </c>
      <c r="AP71" s="131">
        <f t="shared" si="10"/>
        <v>0</v>
      </c>
      <c r="AQ71" s="131">
        <f t="shared" ref="AQ71:BV71" si="11">SUM(AQ6:AQ70)</f>
        <v>0</v>
      </c>
      <c r="AR71" s="131">
        <f t="shared" si="11"/>
        <v>0</v>
      </c>
      <c r="AS71" s="131">
        <f t="shared" si="11"/>
        <v>0</v>
      </c>
      <c r="AT71" s="131">
        <f t="shared" si="11"/>
        <v>0</v>
      </c>
      <c r="AU71" s="131">
        <f t="shared" si="11"/>
        <v>0</v>
      </c>
      <c r="AV71" s="131">
        <f t="shared" si="11"/>
        <v>0</v>
      </c>
      <c r="AW71" s="131">
        <f t="shared" si="11"/>
        <v>0</v>
      </c>
      <c r="AX71" s="131">
        <f t="shared" si="11"/>
        <v>0</v>
      </c>
      <c r="AY71" s="131">
        <f t="shared" si="11"/>
        <v>0</v>
      </c>
      <c r="AZ71" s="131">
        <f t="shared" si="11"/>
        <v>0</v>
      </c>
      <c r="BA71" s="131">
        <f t="shared" si="11"/>
        <v>0</v>
      </c>
      <c r="BB71" s="131">
        <f t="shared" si="11"/>
        <v>0</v>
      </c>
      <c r="BC71" s="131">
        <f t="shared" si="11"/>
        <v>0</v>
      </c>
      <c r="BD71" s="131">
        <f t="shared" si="11"/>
        <v>0</v>
      </c>
      <c r="BE71" s="131">
        <f t="shared" si="11"/>
        <v>0</v>
      </c>
      <c r="BF71" s="131">
        <f t="shared" si="11"/>
        <v>0</v>
      </c>
      <c r="BG71" s="131">
        <f t="shared" si="11"/>
        <v>0</v>
      </c>
      <c r="BH71" s="131">
        <f t="shared" si="11"/>
        <v>0</v>
      </c>
      <c r="BI71" s="131">
        <f t="shared" si="11"/>
        <v>0</v>
      </c>
      <c r="BJ71" s="131">
        <f t="shared" si="11"/>
        <v>0</v>
      </c>
      <c r="BK71" s="131">
        <f t="shared" si="11"/>
        <v>0</v>
      </c>
      <c r="BL71" s="131">
        <f t="shared" si="11"/>
        <v>0</v>
      </c>
      <c r="BM71" s="131">
        <f t="shared" si="11"/>
        <v>0</v>
      </c>
      <c r="BN71" s="131">
        <f t="shared" si="11"/>
        <v>0</v>
      </c>
      <c r="BO71" s="131">
        <f t="shared" si="11"/>
        <v>0</v>
      </c>
      <c r="BP71" s="131">
        <f t="shared" si="11"/>
        <v>0</v>
      </c>
      <c r="BQ71" s="131">
        <f t="shared" si="11"/>
        <v>0</v>
      </c>
      <c r="BR71" s="131">
        <f t="shared" si="11"/>
        <v>0</v>
      </c>
      <c r="BS71" s="131">
        <f t="shared" si="11"/>
        <v>0</v>
      </c>
      <c r="BT71" s="131">
        <f t="shared" si="11"/>
        <v>0</v>
      </c>
      <c r="BU71" s="131">
        <f t="shared" si="11"/>
        <v>0</v>
      </c>
      <c r="BV71" s="131">
        <f t="shared" si="11"/>
        <v>0</v>
      </c>
      <c r="BW71" s="131">
        <f t="shared" ref="BW71:CX71" si="12">SUM(BW6:BW70)</f>
        <v>0</v>
      </c>
      <c r="BX71" s="131">
        <f t="shared" si="12"/>
        <v>0</v>
      </c>
      <c r="BY71" s="131">
        <f t="shared" si="12"/>
        <v>0</v>
      </c>
      <c r="BZ71" s="131">
        <f t="shared" si="12"/>
        <v>0</v>
      </c>
      <c r="CA71" s="131">
        <f t="shared" si="12"/>
        <v>0</v>
      </c>
      <c r="CB71" s="131">
        <f t="shared" si="12"/>
        <v>0</v>
      </c>
      <c r="CC71" s="131">
        <f t="shared" si="12"/>
        <v>0</v>
      </c>
      <c r="CD71" s="131">
        <f t="shared" si="12"/>
        <v>0</v>
      </c>
      <c r="CE71" s="131">
        <f t="shared" si="12"/>
        <v>0</v>
      </c>
      <c r="CF71" s="131">
        <f t="shared" si="12"/>
        <v>0</v>
      </c>
      <c r="CG71" s="131">
        <f t="shared" si="12"/>
        <v>0</v>
      </c>
      <c r="CH71" s="131">
        <f t="shared" si="12"/>
        <v>0</v>
      </c>
      <c r="CI71" s="131">
        <f t="shared" si="12"/>
        <v>0</v>
      </c>
      <c r="CJ71" s="131">
        <f t="shared" si="12"/>
        <v>0</v>
      </c>
      <c r="CK71" s="131">
        <f t="shared" si="12"/>
        <v>0</v>
      </c>
      <c r="CL71" s="131">
        <f t="shared" si="12"/>
        <v>0</v>
      </c>
      <c r="CM71" s="131">
        <f t="shared" si="12"/>
        <v>0</v>
      </c>
      <c r="CN71" s="131">
        <f t="shared" si="12"/>
        <v>0</v>
      </c>
      <c r="CO71" s="131">
        <f t="shared" si="12"/>
        <v>0</v>
      </c>
      <c r="CP71" s="131">
        <f t="shared" si="12"/>
        <v>0</v>
      </c>
      <c r="CQ71" s="131">
        <f t="shared" si="12"/>
        <v>0</v>
      </c>
      <c r="CR71" s="131">
        <f t="shared" si="12"/>
        <v>0</v>
      </c>
      <c r="CS71" s="131">
        <f t="shared" si="12"/>
        <v>0</v>
      </c>
      <c r="CT71" s="131">
        <f t="shared" si="12"/>
        <v>0</v>
      </c>
      <c r="CU71" s="131">
        <f t="shared" si="12"/>
        <v>0</v>
      </c>
      <c r="CV71" s="131">
        <f t="shared" si="12"/>
        <v>0</v>
      </c>
      <c r="CW71" s="131">
        <f t="shared" si="12"/>
        <v>0</v>
      </c>
      <c r="CX71" s="131">
        <f t="shared" si="12"/>
        <v>0</v>
      </c>
      <c r="CY71" s="131"/>
      <c r="CZ71" s="131">
        <f>SUM(CZ6:CZ70)</f>
        <v>0</v>
      </c>
      <c r="DA71" s="132"/>
      <c r="DB71" s="132"/>
      <c r="DC71" s="132"/>
      <c r="DD71" s="132">
        <f>SUM(DD6:DD70)</f>
        <v>0</v>
      </c>
      <c r="DE71" s="133">
        <f>SUM(DE6:DE70)</f>
        <v>0</v>
      </c>
      <c r="DF71" s="182" t="s">
        <v>391</v>
      </c>
      <c r="DG71" s="182"/>
      <c r="DH71" s="182"/>
      <c r="DI71" s="132"/>
      <c r="DJ71" s="132"/>
      <c r="DK71" s="132"/>
      <c r="DL71" s="132"/>
      <c r="DM71" s="132"/>
      <c r="DN71" s="133">
        <f>SUM(DN6:DN70)</f>
        <v>16175</v>
      </c>
      <c r="DO71" s="89"/>
    </row>
    <row r="72" spans="1:119">
      <c r="B72" s="134"/>
    </row>
    <row r="74" spans="1:119">
      <c r="DN74" s="137"/>
    </row>
  </sheetData>
  <mergeCells count="4">
    <mergeCell ref="DF71:DH71"/>
    <mergeCell ref="A1:DO1"/>
    <mergeCell ref="A2:DO2"/>
    <mergeCell ref="A3:DO3"/>
  </mergeCells>
  <conditionalFormatting sqref="F30:H43">
    <cfRule type="expression" dxfId="3" priority="3">
      <formula>"New Rule =or(cell(""row"")=row();cell(""col"")=column())"</formula>
    </cfRule>
    <cfRule type="expression" dxfId="2" priority="4">
      <formula>OR(CELL("row")=ROW(),CELL("col")=COLUMN())</formula>
    </cfRule>
  </conditionalFormatting>
  <conditionalFormatting sqref="DG34:DI34">
    <cfRule type="expression" dxfId="1" priority="1">
      <formula>"New Rule =or(cell(""row"")=row();cell(""col"")=column())"</formula>
    </cfRule>
    <cfRule type="expression" dxfId="0" priority="2">
      <formula>OR(CELL("row")=ROW(),CELL("col")=COLUMN())</formula>
    </cfRule>
  </conditionalFormatting>
  <pageMargins left="0.73" right="0.19" top="0.52" bottom="0.44" header="0.3" footer="0.2"/>
  <pageSetup paperSize="9" orientation="portrait" verticalDpi="300"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NG (2)</vt:lpstr>
      <vt:lpstr>CHay UB</vt:lpstr>
      <vt:lpstr>'CHay UB'!Print_Titles</vt:lpstr>
      <vt:lpstr>'NG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2026-10-09T01:11:04Z</cp:lastPrinted>
  <dcterms:created xsi:type="dcterms:W3CDTF">2026-04-18T00:12:53Z</dcterms:created>
  <dcterms:modified xsi:type="dcterms:W3CDTF">2026-10-09T01:43:35Z</dcterms:modified>
</cp:coreProperties>
</file>